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defaultThemeVersion="124226"/>
  <mc:AlternateContent xmlns:mc="http://schemas.openxmlformats.org/markup-compatibility/2006">
    <mc:Choice Requires="x15">
      <x15ac:absPath xmlns:x15ac="http://schemas.microsoft.com/office/spreadsheetml/2010/11/ac" url="N:\税務課\☆賦課係\国民健康保険税\R8\1：国保-試算シートHP-UP用\"/>
    </mc:Choice>
  </mc:AlternateContent>
  <xr:revisionPtr revIDLastSave="0" documentId="8_{33E70DDD-84D3-4BC7-8C28-7064017361A1}" xr6:coauthVersionLast="36" xr6:coauthVersionMax="36" xr10:uidLastSave="{00000000-0000-0000-0000-000000000000}"/>
  <bookViews>
    <workbookView xWindow="0" yWindow="0" windowWidth="24570" windowHeight="10590" xr2:uid="{00000000-000D-0000-FFFF-FFFF00000000}"/>
  </bookViews>
  <sheets>
    <sheet name="試算" sheetId="1" r:id="rId1"/>
    <sheet name="税率一覧" sheetId="2" state="hidden" r:id="rId2"/>
  </sheets>
  <definedNames>
    <definedName name="_xlnm.Print_Area" localSheetId="0">試算!$A$6:$AN$160</definedName>
  </definedNames>
  <calcPr calcId="191029"/>
</workbook>
</file>

<file path=xl/calcChain.xml><?xml version="1.0" encoding="utf-8"?>
<calcChain xmlns="http://schemas.openxmlformats.org/spreadsheetml/2006/main">
  <c r="AE26" i="1" l="1"/>
  <c r="R134" i="1"/>
  <c r="R133" i="1"/>
  <c r="D140" i="1"/>
  <c r="B132" i="1" s="1"/>
  <c r="H116" i="1"/>
  <c r="H109" i="1"/>
  <c r="H108" i="1"/>
  <c r="AE25" i="1"/>
  <c r="B100" i="1"/>
  <c r="B99" i="1"/>
  <c r="H99" i="1" s="1"/>
  <c r="B98" i="1"/>
  <c r="B97" i="1"/>
  <c r="B96" i="1"/>
  <c r="B95" i="1"/>
  <c r="B94" i="1"/>
  <c r="B93" i="1"/>
  <c r="H93" i="1" s="1"/>
  <c r="B92" i="1"/>
  <c r="H92" i="1" s="1"/>
  <c r="AD39" i="1"/>
  <c r="AD40" i="1" s="1"/>
  <c r="D68" i="1" s="1"/>
  <c r="AA34" i="1"/>
  <c r="AD34" i="1"/>
  <c r="AE149" i="1" l="1"/>
  <c r="H88" i="1"/>
  <c r="AO151" i="1"/>
  <c r="H104" i="1"/>
  <c r="AJ149" i="1"/>
  <c r="AJ151" i="1"/>
  <c r="AJ150" i="1"/>
  <c r="AO149" i="1"/>
  <c r="AO150" i="1"/>
  <c r="D100" i="1"/>
  <c r="H100" i="1"/>
  <c r="H97" i="1"/>
  <c r="H98" i="1"/>
  <c r="D116" i="1"/>
  <c r="C18" i="1"/>
  <c r="B116" i="1"/>
  <c r="B115" i="1"/>
  <c r="B114" i="1"/>
  <c r="B113" i="1"/>
  <c r="B112" i="1"/>
  <c r="B111" i="1"/>
  <c r="B110" i="1"/>
  <c r="B109" i="1"/>
  <c r="B108" i="1"/>
  <c r="B60" i="1"/>
  <c r="B61" i="1"/>
  <c r="H72" i="1" l="1"/>
  <c r="H75" i="1"/>
  <c r="H59" i="1"/>
  <c r="H56" i="1"/>
  <c r="H107" i="1"/>
  <c r="B91" i="1"/>
  <c r="H91" i="1" s="1"/>
  <c r="B75" i="1"/>
  <c r="C23" i="1"/>
  <c r="B107" i="1"/>
  <c r="AJ12" i="1"/>
  <c r="AG14" i="1"/>
  <c r="M104" i="1" s="1"/>
  <c r="AG13" i="1"/>
  <c r="AG12" i="1"/>
  <c r="AG11" i="1"/>
  <c r="L140" i="1" l="1"/>
  <c r="N140" i="1"/>
  <c r="V140" i="1"/>
  <c r="H115" i="1"/>
  <c r="H114" i="1"/>
  <c r="H113" i="1"/>
  <c r="H112" i="1"/>
  <c r="H111" i="1"/>
  <c r="H110" i="1"/>
  <c r="L116" i="1"/>
  <c r="H117" i="1" l="1"/>
  <c r="AG149" i="1" s="1"/>
  <c r="AA14" i="1"/>
  <c r="AL149" i="1" l="1"/>
  <c r="F134" i="1"/>
  <c r="F133" i="1"/>
  <c r="F132" i="1"/>
  <c r="M72" i="1"/>
  <c r="AD14" i="1"/>
  <c r="X14" i="1"/>
  <c r="AD13" i="1"/>
  <c r="AA13" i="1"/>
  <c r="X13" i="1"/>
  <c r="AD12" i="1"/>
  <c r="J140" i="1" s="1"/>
  <c r="AA12" i="1"/>
  <c r="X12" i="1"/>
  <c r="AD11" i="1"/>
  <c r="AA11" i="1"/>
  <c r="X11" i="1"/>
  <c r="F140" i="1" l="1"/>
  <c r="H95" i="1"/>
  <c r="H94" i="1"/>
  <c r="H96" i="1"/>
  <c r="D91" i="1"/>
  <c r="C39" i="1"/>
  <c r="C40" i="1" s="1"/>
  <c r="D107" i="1" s="1"/>
  <c r="D59" i="1" l="1"/>
  <c r="L59" i="1" s="1"/>
  <c r="D75" i="1"/>
  <c r="C41" i="1"/>
  <c r="L107" i="1" l="1"/>
  <c r="F41" i="1"/>
  <c r="I41" i="1"/>
  <c r="L41" i="1"/>
  <c r="O41" i="1"/>
  <c r="R41" i="1"/>
  <c r="U41" i="1"/>
  <c r="X41" i="1"/>
  <c r="AA41" i="1"/>
  <c r="AD41" i="1"/>
  <c r="F39" i="1"/>
  <c r="F40" i="1" s="1"/>
  <c r="I39" i="1"/>
  <c r="L39" i="1"/>
  <c r="O39" i="1"/>
  <c r="R39" i="1"/>
  <c r="U39" i="1"/>
  <c r="X39" i="1"/>
  <c r="AA39" i="1"/>
  <c r="F23" i="1"/>
  <c r="I23" i="1"/>
  <c r="L23" i="1"/>
  <c r="O23" i="1"/>
  <c r="R23" i="1"/>
  <c r="U23" i="1"/>
  <c r="X23" i="1"/>
  <c r="AA23" i="1"/>
  <c r="AD23" i="1"/>
  <c r="D92" i="1" l="1"/>
  <c r="D76" i="1"/>
  <c r="D108" i="1"/>
  <c r="L108" i="1" s="1"/>
  <c r="D60" i="1"/>
  <c r="B49" i="1"/>
  <c r="M134" i="1" s="1"/>
  <c r="L42" i="1"/>
  <c r="L40" i="1"/>
  <c r="O42" i="1"/>
  <c r="O40" i="1"/>
  <c r="AA42" i="1"/>
  <c r="AA40" i="1"/>
  <c r="I42" i="1"/>
  <c r="I40" i="1"/>
  <c r="AD42" i="1"/>
  <c r="X42" i="1"/>
  <c r="X40" i="1"/>
  <c r="U42" i="1"/>
  <c r="U40" i="1"/>
  <c r="R42" i="1"/>
  <c r="R40" i="1"/>
  <c r="F42" i="1"/>
  <c r="B50" i="1"/>
  <c r="D62" i="1" l="1"/>
  <c r="D110" i="1"/>
  <c r="D94" i="1"/>
  <c r="D66" i="1"/>
  <c r="D114" i="1"/>
  <c r="L114" i="1" s="1"/>
  <c r="D98" i="1"/>
  <c r="D67" i="1"/>
  <c r="D115" i="1"/>
  <c r="L115" i="1" s="1"/>
  <c r="D99" i="1"/>
  <c r="D83" i="1"/>
  <c r="D63" i="1"/>
  <c r="D111" i="1"/>
  <c r="L111" i="1" s="1"/>
  <c r="D95" i="1"/>
  <c r="D65" i="1"/>
  <c r="D113" i="1"/>
  <c r="L113" i="1" s="1"/>
  <c r="D97" i="1"/>
  <c r="D64" i="1"/>
  <c r="D112" i="1"/>
  <c r="L112" i="1" s="1"/>
  <c r="D96" i="1"/>
  <c r="D61" i="1"/>
  <c r="D109" i="1"/>
  <c r="L109" i="1" s="1"/>
  <c r="D93" i="1"/>
  <c r="M132" i="1"/>
  <c r="W132" i="1" s="1"/>
  <c r="B47" i="1"/>
  <c r="C42" i="1"/>
  <c r="B52" i="1" s="1"/>
  <c r="C34" i="1"/>
  <c r="C140" i="1" l="1"/>
  <c r="M133" i="1"/>
  <c r="B140" i="1" l="1"/>
  <c r="I34" i="1"/>
  <c r="B149" i="1"/>
  <c r="D142" i="1"/>
  <c r="B134" i="1" l="1"/>
  <c r="L142" i="1"/>
  <c r="AG151" i="1" s="1"/>
  <c r="N142" i="1"/>
  <c r="AL151" i="1" s="1"/>
  <c r="V142" i="1"/>
  <c r="B151" i="1"/>
  <c r="D141" i="1"/>
  <c r="H80" i="1"/>
  <c r="B59" i="1"/>
  <c r="B84" i="1"/>
  <c r="B83" i="1"/>
  <c r="B82" i="1"/>
  <c r="B81" i="1"/>
  <c r="B80" i="1"/>
  <c r="B79" i="1"/>
  <c r="B78" i="1"/>
  <c r="B77" i="1"/>
  <c r="B76" i="1"/>
  <c r="M88" i="1"/>
  <c r="M56" i="1"/>
  <c r="P140" i="1"/>
  <c r="F149" i="1" s="1"/>
  <c r="H79" i="1"/>
  <c r="H82" i="1"/>
  <c r="C17" i="1"/>
  <c r="F34" i="1"/>
  <c r="F19" i="1"/>
  <c r="C19" i="1"/>
  <c r="I19" i="1"/>
  <c r="L19" i="1"/>
  <c r="O19" i="1"/>
  <c r="R19" i="1"/>
  <c r="U19" i="1"/>
  <c r="X19" i="1"/>
  <c r="AA19" i="1"/>
  <c r="AD19" i="1"/>
  <c r="H62" i="1"/>
  <c r="H64" i="1"/>
  <c r="H66" i="1"/>
  <c r="H68" i="1"/>
  <c r="B68" i="1"/>
  <c r="B67" i="1"/>
  <c r="B66" i="1"/>
  <c r="W9" i="1"/>
  <c r="X34" i="1"/>
  <c r="B65" i="1"/>
  <c r="B64" i="1"/>
  <c r="B63" i="1"/>
  <c r="B62" i="1"/>
  <c r="U34" i="1"/>
  <c r="R34" i="1"/>
  <c r="O34" i="1"/>
  <c r="L34" i="1"/>
  <c r="H81" i="1"/>
  <c r="H83" i="1"/>
  <c r="H84" i="1"/>
  <c r="H65" i="1"/>
  <c r="H67" i="1"/>
  <c r="H63" i="1"/>
  <c r="B133" i="1" l="1"/>
  <c r="L141" i="1"/>
  <c r="AG150" i="1" s="1"/>
  <c r="N141" i="1"/>
  <c r="AL150" i="1" s="1"/>
  <c r="V141" i="1"/>
  <c r="AE20" i="1"/>
  <c r="T141" i="1"/>
  <c r="H78" i="1"/>
  <c r="L100" i="1"/>
  <c r="L68" i="1"/>
  <c r="D84" i="1"/>
  <c r="L84" i="1" s="1"/>
  <c r="D82" i="1"/>
  <c r="L82" i="1" s="1"/>
  <c r="L98" i="1"/>
  <c r="L66" i="1"/>
  <c r="L96" i="1"/>
  <c r="L64" i="1"/>
  <c r="D80" i="1"/>
  <c r="L80" i="1" s="1"/>
  <c r="D79" i="1"/>
  <c r="L79" i="1" s="1"/>
  <c r="L95" i="1"/>
  <c r="L63" i="1"/>
  <c r="L83" i="1"/>
  <c r="L99" i="1"/>
  <c r="L67" i="1"/>
  <c r="L97" i="1"/>
  <c r="L65" i="1"/>
  <c r="D81" i="1"/>
  <c r="L81" i="1" s="1"/>
  <c r="J141" i="1"/>
  <c r="D78" i="1"/>
  <c r="L94" i="1"/>
  <c r="L62" i="1"/>
  <c r="B45" i="1"/>
  <c r="L93" i="1"/>
  <c r="D77" i="1"/>
  <c r="H60" i="1"/>
  <c r="L92" i="1"/>
  <c r="H140" i="1"/>
  <c r="T140" i="1"/>
  <c r="L149" i="1" s="1"/>
  <c r="B150" i="1"/>
  <c r="H61" i="1"/>
  <c r="R140" i="1"/>
  <c r="I149" i="1" s="1"/>
  <c r="P141" i="1"/>
  <c r="F141" i="1"/>
  <c r="R141" i="1"/>
  <c r="H77" i="1"/>
  <c r="H141" i="1"/>
  <c r="F142" i="1"/>
  <c r="H76" i="1"/>
  <c r="T142" i="1"/>
  <c r="R142" i="1"/>
  <c r="J142" i="1"/>
  <c r="H142" i="1"/>
  <c r="P142" i="1"/>
  <c r="W134" i="1" l="1"/>
  <c r="C142" i="1" s="1"/>
  <c r="W133" i="1"/>
  <c r="C141" i="1" s="1"/>
  <c r="L110" i="1"/>
  <c r="L117" i="1" s="1"/>
  <c r="D117" i="1"/>
  <c r="L78" i="1"/>
  <c r="L60" i="1"/>
  <c r="L76" i="1"/>
  <c r="L61" i="1"/>
  <c r="L91" i="1"/>
  <c r="L101" i="1" s="1"/>
  <c r="L77" i="1"/>
  <c r="L75" i="1"/>
  <c r="F151" i="1"/>
  <c r="F150" i="1"/>
  <c r="D85" i="1"/>
  <c r="H69" i="1"/>
  <c r="H101" i="1"/>
  <c r="AB149" i="1" s="1"/>
  <c r="H85" i="1"/>
  <c r="D101" i="1"/>
  <c r="D69" i="1"/>
  <c r="O150" i="1" l="1"/>
  <c r="O151" i="1"/>
  <c r="O149" i="1"/>
  <c r="P117" i="1"/>
  <c r="W150" i="1"/>
  <c r="AB151" i="1"/>
  <c r="AB150" i="1"/>
  <c r="W151" i="1"/>
  <c r="W149" i="1"/>
  <c r="R150" i="1"/>
  <c r="R149" i="1"/>
  <c r="R151" i="1"/>
  <c r="L69" i="1"/>
  <c r="P69" i="1" s="1"/>
  <c r="L85" i="1"/>
  <c r="P85" i="1" s="1"/>
  <c r="P70" i="1" l="1"/>
  <c r="P86" i="1"/>
  <c r="V86" i="1" s="1"/>
  <c r="Z149" i="1" l="1"/>
  <c r="B142" i="1"/>
  <c r="B141" i="1"/>
  <c r="V70" i="1"/>
  <c r="Z151" i="1"/>
  <c r="AE151" i="1"/>
  <c r="U150" i="1"/>
  <c r="AE150" i="1"/>
  <c r="U151" i="1"/>
  <c r="U149" i="1"/>
  <c r="Z150" i="1"/>
  <c r="P120" i="1" l="1"/>
  <c r="L151" i="1"/>
  <c r="L150" i="1"/>
  <c r="D144" i="1"/>
  <c r="O144" i="1" s="1"/>
  <c r="P101" i="1"/>
  <c r="H122" i="1" s="1"/>
  <c r="I151" i="1"/>
  <c r="I150" i="1"/>
  <c r="C149" i="1" l="1"/>
  <c r="AQ149" i="1" s="1"/>
  <c r="H153" i="1" s="1"/>
  <c r="V120" i="1"/>
  <c r="C151" i="1" l="1"/>
  <c r="AQ151" i="1" s="1"/>
  <c r="C150" i="1"/>
  <c r="AQ150" i="1" s="1"/>
  <c r="P122" i="1"/>
  <c r="T125" i="1" s="1"/>
  <c r="P153" i="1" l="1"/>
  <c r="V125" i="1"/>
  <c r="N125" i="1"/>
  <c r="J125" i="1"/>
  <c r="R125" i="1"/>
  <c r="P125" i="1"/>
  <c r="H125" i="1"/>
  <c r="L125" i="1"/>
  <c r="F125" i="1" l="1"/>
  <c r="X125" i="1" s="1"/>
  <c r="L156" i="1"/>
  <c r="V156" i="1"/>
  <c r="J156" i="1"/>
  <c r="N156" i="1"/>
  <c r="T156" i="1"/>
  <c r="P156" i="1"/>
  <c r="R156" i="1"/>
  <c r="H156" i="1"/>
  <c r="F156" i="1" l="1"/>
  <c r="X156" i="1" s="1"/>
</calcChain>
</file>

<file path=xl/sharedStrings.xml><?xml version="1.0" encoding="utf-8"?>
<sst xmlns="http://schemas.openxmlformats.org/spreadsheetml/2006/main" count="291" uniqueCount="147">
  <si>
    <t>減 額 さ れ る 額</t>
    <phoneticPr fontId="2"/>
  </si>
  <si>
    <t>平等割（一世帯）</t>
    <phoneticPr fontId="2"/>
  </si>
  <si>
    <t>均等割（一人につき）</t>
    <phoneticPr fontId="2"/>
  </si>
  <si>
    <t>医療分</t>
    <phoneticPr fontId="2"/>
  </si>
  <si>
    <t>介護分</t>
    <phoneticPr fontId="2"/>
  </si>
  <si>
    <t>医療</t>
    <rPh sb="0" eb="2">
      <t>イリョウ</t>
    </rPh>
    <phoneticPr fontId="2"/>
  </si>
  <si>
    <t>介護</t>
    <rPh sb="0" eb="2">
      <t>カイゴ</t>
    </rPh>
    <phoneticPr fontId="2"/>
  </si>
  <si>
    <t>所得割</t>
    <rPh sb="0" eb="2">
      <t>ショトク</t>
    </rPh>
    <rPh sb="2" eb="3">
      <t>ワリ</t>
    </rPh>
    <phoneticPr fontId="2"/>
  </si>
  <si>
    <t>資産割</t>
    <rPh sb="0" eb="2">
      <t>シサン</t>
    </rPh>
    <rPh sb="2" eb="3">
      <t>ワリ</t>
    </rPh>
    <phoneticPr fontId="2"/>
  </si>
  <si>
    <t>均等割</t>
    <rPh sb="0" eb="2">
      <t>キントウ</t>
    </rPh>
    <rPh sb="2" eb="3">
      <t>ワリ</t>
    </rPh>
    <phoneticPr fontId="2"/>
  </si>
  <si>
    <t>平等割</t>
    <rPh sb="0" eb="2">
      <t>ビョウドウ</t>
    </rPh>
    <rPh sb="2" eb="3">
      <t>ワリ</t>
    </rPh>
    <phoneticPr fontId="2"/>
  </si>
  <si>
    <t>４０歳以上６５歳未満　　→　　１　　を入力</t>
    <rPh sb="2" eb="3">
      <t>サイ</t>
    </rPh>
    <rPh sb="3" eb="5">
      <t>イジョウ</t>
    </rPh>
    <rPh sb="7" eb="8">
      <t>サイ</t>
    </rPh>
    <rPh sb="8" eb="10">
      <t>ミマン</t>
    </rPh>
    <rPh sb="19" eb="21">
      <t>ニュウリョク</t>
    </rPh>
    <phoneticPr fontId="2"/>
  </si>
  <si>
    <t>給与所得</t>
    <rPh sb="0" eb="2">
      <t>キュウヨ</t>
    </rPh>
    <rPh sb="2" eb="4">
      <t>ショトク</t>
    </rPh>
    <phoneticPr fontId="2"/>
  </si>
  <si>
    <t>公的年金所得</t>
    <rPh sb="0" eb="2">
      <t>コウテキ</t>
    </rPh>
    <rPh sb="2" eb="4">
      <t>ネンキン</t>
    </rPh>
    <rPh sb="4" eb="6">
      <t>ショトク</t>
    </rPh>
    <phoneticPr fontId="2"/>
  </si>
  <si>
    <t>譲渡所得</t>
    <rPh sb="0" eb="2">
      <t>ジョウト</t>
    </rPh>
    <rPh sb="2" eb="4">
      <t>ショトク</t>
    </rPh>
    <phoneticPr fontId="2"/>
  </si>
  <si>
    <t>その他の所得</t>
    <rPh sb="0" eb="3">
      <t>ソノタ</t>
    </rPh>
    <rPh sb="4" eb="6">
      <t>ショトク</t>
    </rPh>
    <phoneticPr fontId="2"/>
  </si>
  <si>
    <t>国民健康保険税の算出</t>
    <rPh sb="0" eb="7">
      <t>コクミンケンコウホケンゼイ</t>
    </rPh>
    <rPh sb="8" eb="10">
      <t>サンシュツ</t>
    </rPh>
    <phoneticPr fontId="2"/>
  </si>
  <si>
    <t>平等割　　</t>
    <rPh sb="0" eb="2">
      <t>ビョウドウ</t>
    </rPh>
    <rPh sb="2" eb="3">
      <t>ワリ</t>
    </rPh>
    <phoneticPr fontId="2"/>
  </si>
  <si>
    <t>円</t>
    <rPh sb="0" eb="1">
      <t>エン</t>
    </rPh>
    <phoneticPr fontId="2"/>
  </si>
  <si>
    <t>個人計</t>
    <rPh sb="0" eb="2">
      <t>コジン</t>
    </rPh>
    <rPh sb="2" eb="3">
      <t>ケイ</t>
    </rPh>
    <phoneticPr fontId="2"/>
  </si>
  <si>
    <t>世帯合計</t>
    <rPh sb="0" eb="2">
      <t>セタイ</t>
    </rPh>
    <rPh sb="2" eb="4">
      <t>ゴウケイ</t>
    </rPh>
    <phoneticPr fontId="2"/>
  </si>
  <si>
    <t>（平等割含む）</t>
    <rPh sb="1" eb="3">
      <t>ビョウドウ</t>
    </rPh>
    <rPh sb="3" eb="4">
      <t>ワ</t>
    </rPh>
    <rPh sb="4" eb="5">
      <t>フク</t>
    </rPh>
    <phoneticPr fontId="2"/>
  </si>
  <si>
    <t>計</t>
    <rPh sb="0" eb="1">
      <t>ケイ</t>
    </rPh>
    <phoneticPr fontId="2"/>
  </si>
  <si>
    <t>円です。</t>
    <rPh sb="0" eb="1">
      <t>エン</t>
    </rPh>
    <phoneticPr fontId="2"/>
  </si>
  <si>
    <t>１期</t>
    <rPh sb="1" eb="2">
      <t>キ</t>
    </rPh>
    <phoneticPr fontId="2"/>
  </si>
  <si>
    <t>２期</t>
    <rPh sb="1" eb="2">
      <t>キ</t>
    </rPh>
    <phoneticPr fontId="2"/>
  </si>
  <si>
    <t>３期</t>
    <rPh sb="1" eb="2">
      <t>キ</t>
    </rPh>
    <phoneticPr fontId="2"/>
  </si>
  <si>
    <t>４期</t>
    <rPh sb="1" eb="2">
      <t>キ</t>
    </rPh>
    <phoneticPr fontId="2"/>
  </si>
  <si>
    <t>５期</t>
    <rPh sb="1" eb="2">
      <t>キ</t>
    </rPh>
    <phoneticPr fontId="2"/>
  </si>
  <si>
    <t>６期</t>
    <rPh sb="1" eb="2">
      <t>キ</t>
    </rPh>
    <phoneticPr fontId="2"/>
  </si>
  <si>
    <t>７期</t>
    <rPh sb="1" eb="2">
      <t>キ</t>
    </rPh>
    <phoneticPr fontId="2"/>
  </si>
  <si>
    <t>８期</t>
    <rPh sb="1" eb="2">
      <t>キ</t>
    </rPh>
    <phoneticPr fontId="2"/>
  </si>
  <si>
    <t>９期</t>
    <rPh sb="1" eb="2">
      <t>キ</t>
    </rPh>
    <phoneticPr fontId="2"/>
  </si>
  <si>
    <t>合計</t>
    <rPh sb="0" eb="2">
      <t>ゴウケイ</t>
    </rPh>
    <phoneticPr fontId="2"/>
  </si>
  <si>
    <t>保険税の軽減</t>
    <rPh sb="0" eb="3">
      <t>ホケンゼイ</t>
    </rPh>
    <rPh sb="4" eb="6">
      <t>ケイゲン</t>
    </rPh>
    <phoneticPr fontId="2"/>
  </si>
  <si>
    <t>　（均等割と平等割については、世帯全体の所得金額が、一定の基準額以下の場合減額が適応される場合があります。）</t>
    <phoneticPr fontId="2"/>
  </si>
  <si>
    <t>区　分</t>
    <rPh sb="0" eb="3">
      <t>クブン</t>
    </rPh>
    <phoneticPr fontId="2"/>
  </si>
  <si>
    <t>年税額</t>
    <rPh sb="0" eb="3">
      <t>ネンゼイガク</t>
    </rPh>
    <phoneticPr fontId="2"/>
  </si>
  <si>
    <t>平等割
（医療）</t>
    <rPh sb="0" eb="2">
      <t>ビョウドウ</t>
    </rPh>
    <rPh sb="2" eb="3">
      <t>ワ</t>
    </rPh>
    <rPh sb="5" eb="7">
      <t>イリョウ</t>
    </rPh>
    <phoneticPr fontId="2"/>
  </si>
  <si>
    <t>平等割
（介護）</t>
    <rPh sb="0" eb="2">
      <t>ビョウドウ</t>
    </rPh>
    <rPh sb="2" eb="3">
      <t>ワ</t>
    </rPh>
    <rPh sb="5" eb="7">
      <t>カイゴ</t>
    </rPh>
    <phoneticPr fontId="2"/>
  </si>
  <si>
    <t>均等割
（医療）</t>
    <rPh sb="0" eb="2">
      <t>キントウ</t>
    </rPh>
    <rPh sb="2" eb="3">
      <t>ワリ</t>
    </rPh>
    <rPh sb="5" eb="7">
      <t>イリョウ</t>
    </rPh>
    <phoneticPr fontId="2"/>
  </si>
  <si>
    <t>人数</t>
    <rPh sb="0" eb="2">
      <t>ニンズウ</t>
    </rPh>
    <phoneticPr fontId="2"/>
  </si>
  <si>
    <t>均等割
（介護）</t>
    <rPh sb="0" eb="2">
      <t>キントウ</t>
    </rPh>
    <rPh sb="2" eb="3">
      <t>ワリ</t>
    </rPh>
    <rPh sb="5" eb="7">
      <t>カイゴ</t>
    </rPh>
    <phoneticPr fontId="2"/>
  </si>
  <si>
    <t>軽減後年税額</t>
    <rPh sb="0" eb="2">
      <t>ケイゲン</t>
    </rPh>
    <rPh sb="2" eb="3">
      <t>ゴ</t>
    </rPh>
    <rPh sb="3" eb="6">
      <t>ネンゼイガク</t>
    </rPh>
    <phoneticPr fontId="2"/>
  </si>
  <si>
    <t>-</t>
    <phoneticPr fontId="2"/>
  </si>
  <si>
    <t>-(</t>
    <phoneticPr fontId="2"/>
  </si>
  <si>
    <t>×</t>
    <phoneticPr fontId="2"/>
  </si>
  <si>
    <t>)-(</t>
    <phoneticPr fontId="2"/>
  </si>
  <si>
    <t>)=</t>
    <phoneticPr fontId="2"/>
  </si>
  <si>
    <t>被保険者</t>
    <rPh sb="0" eb="4">
      <t>ヒホケンシャ</t>
    </rPh>
    <phoneticPr fontId="2"/>
  </si>
  <si>
    <t>住所</t>
    <rPh sb="0" eb="2">
      <t>ジュウショ</t>
    </rPh>
    <phoneticPr fontId="2"/>
  </si>
  <si>
    <t>世帯主氏名</t>
    <rPh sb="0" eb="3">
      <t>セタイヌシ</t>
    </rPh>
    <rPh sb="3" eb="5">
      <t>シメイ</t>
    </rPh>
    <phoneticPr fontId="2"/>
  </si>
  <si>
    <t>　国保加入の場合　→　空白</t>
    <rPh sb="1" eb="3">
      <t>コクホ</t>
    </rPh>
    <rPh sb="3" eb="5">
      <t>カニュウ</t>
    </rPh>
    <rPh sb="6" eb="8">
      <t>バアイ</t>
    </rPh>
    <rPh sb="11" eb="13">
      <t>クウハク</t>
    </rPh>
    <phoneticPr fontId="2"/>
  </si>
  <si>
    <t>　社保等加入の場合　→　1</t>
    <phoneticPr fontId="2"/>
  </si>
  <si>
    <t>世帯主が</t>
    <rPh sb="0" eb="3">
      <t>セタイヌシ</t>
    </rPh>
    <phoneticPr fontId="2"/>
  </si>
  <si>
    <t>均等割</t>
    <rPh sb="0" eb="3">
      <t>キントウワ</t>
    </rPh>
    <phoneticPr fontId="2"/>
  </si>
  <si>
    <t>介護分</t>
    <rPh sb="0" eb="2">
      <t>カイゴ</t>
    </rPh>
    <rPh sb="2" eb="3">
      <t>ブン</t>
    </rPh>
    <phoneticPr fontId="2"/>
  </si>
  <si>
    <t>医療分</t>
    <rPh sb="0" eb="2">
      <t>イリョウ</t>
    </rPh>
    <rPh sb="2" eb="3">
      <t>ブン</t>
    </rPh>
    <phoneticPr fontId="2"/>
  </si>
  <si>
    <t>年度</t>
    <rPh sb="0" eb="2">
      <t>ネンド</t>
    </rPh>
    <phoneticPr fontId="2"/>
  </si>
  <si>
    <t>世帯主健康保険種別</t>
    <rPh sb="0" eb="3">
      <t>セタイヌシ</t>
    </rPh>
    <rPh sb="3" eb="5">
      <t>ケンコウ</t>
    </rPh>
    <rPh sb="5" eb="7">
      <t>ホケン</t>
    </rPh>
    <rPh sb="7" eb="9">
      <t>シュベツ</t>
    </rPh>
    <phoneticPr fontId="2"/>
  </si>
  <si>
    <t>名</t>
    <rPh sb="0" eb="1">
      <t>メイ</t>
    </rPh>
    <phoneticPr fontId="2"/>
  </si>
  <si>
    <t>均等割</t>
    <rPh sb="0" eb="3">
      <t>キントウワリ</t>
    </rPh>
    <phoneticPr fontId="2"/>
  </si>
  <si>
    <t>合計所得</t>
    <rPh sb="0" eb="2">
      <t>ゴウケイ</t>
    </rPh>
    <rPh sb="2" eb="4">
      <t>ショトク</t>
    </rPh>
    <phoneticPr fontId="2"/>
  </si>
  <si>
    <t>※　４０歳から６４歳までは第２号被保険者となり、国保税の医療分と共に介護保険料を納付することになります。</t>
    <rPh sb="4" eb="5">
      <t>サイ</t>
    </rPh>
    <rPh sb="9" eb="10">
      <t>サイ</t>
    </rPh>
    <rPh sb="13" eb="14">
      <t>ダイ</t>
    </rPh>
    <rPh sb="15" eb="16">
      <t>ゴウ</t>
    </rPh>
    <rPh sb="16" eb="20">
      <t>ヒホケンシャ</t>
    </rPh>
    <rPh sb="24" eb="26">
      <t>コクホ</t>
    </rPh>
    <rPh sb="26" eb="27">
      <t>ゼイ</t>
    </rPh>
    <rPh sb="28" eb="30">
      <t>イリョウ</t>
    </rPh>
    <rPh sb="30" eb="31">
      <t>ブン</t>
    </rPh>
    <rPh sb="32" eb="33">
      <t>トモ</t>
    </rPh>
    <rPh sb="34" eb="36">
      <t>カイゴ</t>
    </rPh>
    <rPh sb="36" eb="39">
      <t>ホケンリョウ</t>
    </rPh>
    <rPh sb="40" eb="42">
      <t>ノウフ</t>
    </rPh>
    <phoneticPr fontId="2"/>
  </si>
  <si>
    <t>　　なお、６５歳になると第１号被保険者となり、国保税と共に介護保険料を納めるのではなく、国保税とは別に介護保険料を納付することになります。</t>
    <rPh sb="7" eb="8">
      <t>サイ</t>
    </rPh>
    <rPh sb="12" eb="13">
      <t>ダイ</t>
    </rPh>
    <rPh sb="14" eb="15">
      <t>ゴウ</t>
    </rPh>
    <rPh sb="15" eb="19">
      <t>ヒホケンシャ</t>
    </rPh>
    <rPh sb="23" eb="25">
      <t>コクホ</t>
    </rPh>
    <rPh sb="25" eb="26">
      <t>ゼイ</t>
    </rPh>
    <rPh sb="27" eb="28">
      <t>トモ</t>
    </rPh>
    <rPh sb="29" eb="31">
      <t>カイゴ</t>
    </rPh>
    <rPh sb="31" eb="34">
      <t>ホケンリョウ</t>
    </rPh>
    <rPh sb="35" eb="36">
      <t>オサ</t>
    </rPh>
    <rPh sb="44" eb="46">
      <t>コクホ</t>
    </rPh>
    <rPh sb="46" eb="47">
      <t>ゼイ</t>
    </rPh>
    <rPh sb="49" eb="50">
      <t>ベツ</t>
    </rPh>
    <rPh sb="51" eb="53">
      <t>カイゴ</t>
    </rPh>
    <rPh sb="53" eb="56">
      <t>ホケンリョウ</t>
    </rPh>
    <rPh sb="57" eb="59">
      <t>ノウフ</t>
    </rPh>
    <phoneticPr fontId="2"/>
  </si>
  <si>
    <t>該当</t>
    <rPh sb="0" eb="2">
      <t>ガイトウ</t>
    </rPh>
    <phoneticPr fontId="2"/>
  </si>
  <si>
    <t>国民健康保険被保険者合計</t>
    <rPh sb="0" eb="2">
      <t>コクミン</t>
    </rPh>
    <rPh sb="2" eb="4">
      <t>ケンコウ</t>
    </rPh>
    <rPh sb="4" eb="6">
      <t>ホケン</t>
    </rPh>
    <rPh sb="6" eb="10">
      <t>ヒホケンシャ</t>
    </rPh>
    <rPh sb="10" eb="12">
      <t>ゴウケイ</t>
    </rPh>
    <phoneticPr fontId="2"/>
  </si>
  <si>
    <t>x</t>
    <phoneticPr fontId="2"/>
  </si>
  <si>
    <t>y</t>
    <phoneticPr fontId="2"/>
  </si>
  <si>
    <t>z</t>
    <phoneticPr fontId="2"/>
  </si>
  <si>
    <t>軽減率</t>
    <rPh sb="0" eb="2">
      <t>ケイゲン</t>
    </rPh>
    <rPh sb="2" eb="3">
      <t>リツ</t>
    </rPh>
    <phoneticPr fontId="2"/>
  </si>
  <si>
    <t>×被保険者</t>
    <rPh sb="1" eb="5">
      <t>ヒホケンシャ</t>
    </rPh>
    <phoneticPr fontId="2"/>
  </si>
  <si>
    <t>基礎控除</t>
    <rPh sb="0" eb="2">
      <t>キソ</t>
    </rPh>
    <rPh sb="2" eb="4">
      <t>コウジョ</t>
    </rPh>
    <phoneticPr fontId="2"/>
  </si>
  <si>
    <t>x割</t>
    <rPh sb="1" eb="2">
      <t>ワリ</t>
    </rPh>
    <phoneticPr fontId="2"/>
  </si>
  <si>
    <t>ｚ割</t>
    <rPh sb="1" eb="2">
      <t>ワリ</t>
    </rPh>
    <phoneticPr fontId="2"/>
  </si>
  <si>
    <t>y割</t>
    <rPh sb="1" eb="2">
      <t>ワリ</t>
    </rPh>
    <phoneticPr fontId="2"/>
  </si>
  <si>
    <t>軽減判定用</t>
    <rPh sb="0" eb="2">
      <t>ケイゲン</t>
    </rPh>
    <rPh sb="2" eb="4">
      <t>ハンテイ</t>
    </rPh>
    <rPh sb="4" eb="5">
      <t>ヨウ</t>
    </rPh>
    <phoneticPr fontId="2"/>
  </si>
  <si>
    <t>年度別税率</t>
    <rPh sb="0" eb="3">
      <t>ネンドベツ</t>
    </rPh>
    <rPh sb="3" eb="5">
      <t>ゼイリツ</t>
    </rPh>
    <phoneticPr fontId="2"/>
  </si>
  <si>
    <t>限度額</t>
    <rPh sb="0" eb="2">
      <t>ゲンド</t>
    </rPh>
    <rPh sb="2" eb="3">
      <t>ガク</t>
    </rPh>
    <phoneticPr fontId="2"/>
  </si>
  <si>
    <t>支援</t>
    <rPh sb="0" eb="2">
      <t>シエン</t>
    </rPh>
    <phoneticPr fontId="2"/>
  </si>
  <si>
    <t>支援分</t>
    <rPh sb="0" eb="2">
      <t>シエン</t>
    </rPh>
    <rPh sb="2" eb="3">
      <t>ブン</t>
    </rPh>
    <phoneticPr fontId="2"/>
  </si>
  <si>
    <t>税率等一覧表</t>
    <rPh sb="0" eb="2">
      <t>ゼイリツ</t>
    </rPh>
    <rPh sb="2" eb="3">
      <t>トウ</t>
    </rPh>
    <rPh sb="3" eb="5">
      <t>イチラン</t>
    </rPh>
    <rPh sb="5" eb="6">
      <t>ヒョウ</t>
    </rPh>
    <phoneticPr fontId="2"/>
  </si>
  <si>
    <r>
      <t>３．前年中の所得金額、種類</t>
    </r>
    <r>
      <rPr>
        <b/>
        <sz val="10"/>
        <color indexed="8"/>
        <rFont val="ＭＳ 明朝"/>
        <family val="1"/>
        <charset val="128"/>
      </rPr>
      <t>（収入ではない）</t>
    </r>
    <rPh sb="2" eb="5">
      <t>ゼンネンチュウ</t>
    </rPh>
    <rPh sb="6" eb="8">
      <t>ショトク</t>
    </rPh>
    <rPh sb="8" eb="10">
      <t>キンガク</t>
    </rPh>
    <rPh sb="11" eb="13">
      <t>シュルイ</t>
    </rPh>
    <rPh sb="14" eb="16">
      <t>シュウニュウ</t>
    </rPh>
    <phoneticPr fontId="2"/>
  </si>
  <si>
    <t>　期別毎に割り振ると</t>
    <rPh sb="1" eb="2">
      <t>キ</t>
    </rPh>
    <rPh sb="2" eb="3">
      <t>ベツ</t>
    </rPh>
    <rPh sb="3" eb="4">
      <t>ゴト</t>
    </rPh>
    <rPh sb="5" eb="8">
      <t>ワリフ</t>
    </rPh>
    <phoneticPr fontId="2"/>
  </si>
  <si>
    <t>支援分</t>
    <rPh sb="0" eb="2">
      <t>シエン</t>
    </rPh>
    <phoneticPr fontId="2"/>
  </si>
  <si>
    <t>平等割
（支援）</t>
    <rPh sb="0" eb="2">
      <t>ビョウドウ</t>
    </rPh>
    <rPh sb="2" eb="3">
      <t>ワ</t>
    </rPh>
    <rPh sb="5" eb="7">
      <t>シエン</t>
    </rPh>
    <phoneticPr fontId="2"/>
  </si>
  <si>
    <t>均等割
（支援）</t>
    <rPh sb="0" eb="2">
      <t>キントウ</t>
    </rPh>
    <rPh sb="2" eb="3">
      <t>ワリ</t>
    </rPh>
    <rPh sb="5" eb="7">
      <t>シエン</t>
    </rPh>
    <phoneticPr fontId="2"/>
  </si>
  <si>
    <t>所得の合計が</t>
    <rPh sb="0" eb="2">
      <t>ショトク</t>
    </rPh>
    <rPh sb="3" eb="5">
      <t>ゴウケイ</t>
    </rPh>
    <phoneticPr fontId="2"/>
  </si>
  <si>
    <t xml:space="preserve"> ◆医療分</t>
    <rPh sb="2" eb="4">
      <t>イリョウ</t>
    </rPh>
    <rPh sb="4" eb="5">
      <t>ブン</t>
    </rPh>
    <phoneticPr fontId="2"/>
  </si>
  <si>
    <t xml:space="preserve"> ◆支援分</t>
    <rPh sb="2" eb="4">
      <t>シエン</t>
    </rPh>
    <rPh sb="4" eb="5">
      <t>ブン</t>
    </rPh>
    <phoneticPr fontId="2"/>
  </si>
  <si>
    <t xml:space="preserve"> ◆介護分</t>
    <rPh sb="2" eb="4">
      <t>カイゴ</t>
    </rPh>
    <rPh sb="4" eb="5">
      <t>ブン</t>
    </rPh>
    <phoneticPr fontId="2"/>
  </si>
  <si>
    <t>　あなたの世帯は、</t>
    <rPh sb="5" eb="7">
      <t>セタイ</t>
    </rPh>
    <phoneticPr fontId="2"/>
  </si>
  <si>
    <t>割の軽減を受けることができる世帯です。</t>
    <rPh sb="0" eb="1">
      <t>ワリ</t>
    </rPh>
    <rPh sb="2" eb="4">
      <t>ケイゲン</t>
    </rPh>
    <rPh sb="5" eb="6">
      <t>ウ</t>
    </rPh>
    <rPh sb="14" eb="16">
      <t>セタイ</t>
    </rPh>
    <phoneticPr fontId="2"/>
  </si>
  <si>
    <t>　　軽減後の年税額については、次のとおりです。</t>
    <rPh sb="2" eb="4">
      <t>ケイゲン</t>
    </rPh>
    <rPh sb="4" eb="5">
      <t>ゴ</t>
    </rPh>
    <rPh sb="6" eb="9">
      <t>ネンゼイガク</t>
    </rPh>
    <rPh sb="15" eb="16">
      <t>ツギ</t>
    </rPh>
    <phoneticPr fontId="2"/>
  </si>
  <si>
    <t>※　この計算表は概算であり、実際の保険税額とは異なります。（一部端数処理を行っていないため）</t>
    <rPh sb="4" eb="6">
      <t>ケイサン</t>
    </rPh>
    <rPh sb="6" eb="7">
      <t>ヒョウ</t>
    </rPh>
    <rPh sb="8" eb="10">
      <t>ガイサン</t>
    </rPh>
    <rPh sb="14" eb="16">
      <t>ジッサイ</t>
    </rPh>
    <rPh sb="17" eb="19">
      <t>ホケン</t>
    </rPh>
    <rPh sb="19" eb="20">
      <t>ゼイ</t>
    </rPh>
    <rPh sb="20" eb="21">
      <t>ガク</t>
    </rPh>
    <rPh sb="23" eb="24">
      <t>コト</t>
    </rPh>
    <rPh sb="30" eb="32">
      <t>イチブ</t>
    </rPh>
    <rPh sb="32" eb="34">
      <t>ハスウ</t>
    </rPh>
    <rPh sb="34" eb="36">
      <t>ショリ</t>
    </rPh>
    <rPh sb="37" eb="38">
      <t>オコナ</t>
    </rPh>
    <phoneticPr fontId="2"/>
  </si>
  <si>
    <t>　　また、年度途中の異動（資格の得喪、年齢到達、所得額の更正など）が、一切無いものと仮定して計算されています。</t>
    <rPh sb="5" eb="7">
      <t>ネンド</t>
    </rPh>
    <rPh sb="7" eb="9">
      <t>トチュウ</t>
    </rPh>
    <rPh sb="10" eb="12">
      <t>イドウ</t>
    </rPh>
    <rPh sb="13" eb="15">
      <t>シカク</t>
    </rPh>
    <rPh sb="16" eb="17">
      <t>トク</t>
    </rPh>
    <rPh sb="17" eb="18">
      <t>モ</t>
    </rPh>
    <rPh sb="19" eb="21">
      <t>ネンレイ</t>
    </rPh>
    <rPh sb="21" eb="23">
      <t>トウタツ</t>
    </rPh>
    <rPh sb="24" eb="26">
      <t>ショトク</t>
    </rPh>
    <rPh sb="26" eb="27">
      <t>ガク</t>
    </rPh>
    <rPh sb="28" eb="30">
      <t>コウセイ</t>
    </rPh>
    <rPh sb="35" eb="37">
      <t>イッサイ</t>
    </rPh>
    <rPh sb="37" eb="38">
      <t>ナ</t>
    </rPh>
    <rPh sb="42" eb="44">
      <t>カテイ</t>
    </rPh>
    <rPh sb="46" eb="48">
      <t>ケイサン</t>
    </rPh>
    <phoneticPr fontId="2"/>
  </si>
  <si>
    <t>年度　国民健康保険税の税額試計算</t>
    <rPh sb="13" eb="14">
      <t>タメシ</t>
    </rPh>
    <rPh sb="14" eb="16">
      <t>ケイサン</t>
    </rPh>
    <phoneticPr fontId="2"/>
  </si>
  <si>
    <t>試算用シートの使い方</t>
    <rPh sb="0" eb="2">
      <t>シサン</t>
    </rPh>
    <rPh sb="2" eb="3">
      <t>ヨウ</t>
    </rPh>
    <rPh sb="7" eb="8">
      <t>ツカ</t>
    </rPh>
    <rPh sb="9" eb="10">
      <t>カタ</t>
    </rPh>
    <phoneticPr fontId="2"/>
  </si>
  <si>
    <t>　青色のセルにのみ入力してください。それ以外のセルは入力ができないようにロックをかけてあります。</t>
    <rPh sb="1" eb="3">
      <t>アオイロ</t>
    </rPh>
    <rPh sb="9" eb="11">
      <t>ニュウリョク</t>
    </rPh>
    <rPh sb="20" eb="22">
      <t>イガイ</t>
    </rPh>
    <rPh sb="26" eb="28">
      <t>ニュウリョク</t>
    </rPh>
    <phoneticPr fontId="2"/>
  </si>
  <si>
    <t>（概算）</t>
    <phoneticPr fontId="2"/>
  </si>
  <si>
    <t>WEBダウンロード版</t>
    <rPh sb="9" eb="10">
      <t>バン</t>
    </rPh>
    <phoneticPr fontId="2"/>
  </si>
  <si>
    <t>令和</t>
    <rPh sb="0" eb="2">
      <t>レイワ</t>
    </rPh>
    <phoneticPr fontId="2"/>
  </si>
  <si>
    <t>円）</t>
    <rPh sb="0" eb="1">
      <t>エン</t>
    </rPh>
    <phoneticPr fontId="2"/>
  </si>
  <si>
    <t>国民健康保険税の算出明細</t>
    <rPh sb="0" eb="7">
      <t>コクミンケンコウホケンゼイ</t>
    </rPh>
    <rPh sb="8" eb="10">
      <t>サンシュツ</t>
    </rPh>
    <rPh sb="10" eb="12">
      <t>メイサイ</t>
    </rPh>
    <phoneticPr fontId="2"/>
  </si>
  <si>
    <t>世帯の合計所得↓</t>
    <rPh sb="0" eb="2">
      <t>セタイ</t>
    </rPh>
    <rPh sb="3" eb="5">
      <t>ゴウケイ</t>
    </rPh>
    <rPh sb="5" eb="7">
      <t>ショトク</t>
    </rPh>
    <phoneticPr fontId="2"/>
  </si>
  <si>
    <t>調整控除</t>
    <rPh sb="0" eb="2">
      <t>チョウセイ</t>
    </rPh>
    <rPh sb="2" eb="4">
      <t>コウジョ</t>
    </rPh>
    <phoneticPr fontId="2"/>
  </si>
  <si>
    <t>４０歳未満６５歳以上　　　　　　→　　空白</t>
    <rPh sb="2" eb="5">
      <t>サイミマン</t>
    </rPh>
    <rPh sb="7" eb="10">
      <t>サイイジョウ</t>
    </rPh>
    <rPh sb="19" eb="21">
      <t>クウハク</t>
    </rPh>
    <phoneticPr fontId="2"/>
  </si>
  <si>
    <t>給与所得者等の数↓</t>
    <rPh sb="0" eb="2">
      <t>キュウヨ</t>
    </rPh>
    <rPh sb="2" eb="4">
      <t>ショトク</t>
    </rPh>
    <rPh sb="4" eb="5">
      <t>シャ</t>
    </rPh>
    <rPh sb="5" eb="6">
      <t>トウ</t>
    </rPh>
    <rPh sb="7" eb="8">
      <t>カズ</t>
    </rPh>
    <phoneticPr fontId="2"/>
  </si>
  <si>
    <r>
      <t>あなたの世帯の保険税は</t>
    </r>
    <r>
      <rPr>
        <b/>
        <u val="double"/>
        <sz val="14"/>
        <color theme="1"/>
        <rFont val="ＭＳ 明朝"/>
        <family val="1"/>
        <charset val="128"/>
      </rPr>
      <t>１年間</t>
    </r>
    <r>
      <rPr>
        <b/>
        <sz val="14"/>
        <color theme="1"/>
        <rFont val="ＭＳ 明朝"/>
        <family val="1"/>
        <charset val="128"/>
      </rPr>
      <t>で</t>
    </r>
    <rPh sb="4" eb="6">
      <t>セタイ</t>
    </rPh>
    <rPh sb="7" eb="9">
      <t>ホケン</t>
    </rPh>
    <rPh sb="9" eb="10">
      <t>ゼイ</t>
    </rPh>
    <rPh sb="11" eb="14">
      <t>１ネンカン</t>
    </rPh>
    <phoneticPr fontId="2"/>
  </si>
  <si>
    <r>
      <t>軽減後の保険料は</t>
    </r>
    <r>
      <rPr>
        <b/>
        <u val="double"/>
        <sz val="14"/>
        <color theme="1"/>
        <rFont val="ＭＳ 明朝"/>
        <family val="1"/>
        <charset val="128"/>
      </rPr>
      <t>１年間</t>
    </r>
    <r>
      <rPr>
        <b/>
        <sz val="14"/>
        <color theme="1"/>
        <rFont val="ＭＳ 明朝"/>
        <family val="1"/>
        <charset val="128"/>
      </rPr>
      <t>で</t>
    </r>
    <rPh sb="0" eb="2">
      <t>ケイゲン</t>
    </rPh>
    <rPh sb="2" eb="3">
      <t>ゴ</t>
    </rPh>
    <rPh sb="4" eb="7">
      <t>ホケンリョウ</t>
    </rPh>
    <rPh sb="9" eb="11">
      <t>ネンカン</t>
    </rPh>
    <phoneticPr fontId="2"/>
  </si>
  <si>
    <t>　※令和４年度より適用開始となる未就学児に対する軽減の計算は含まれていません。より詳細な税額に関しては窓口までお問い合わせください。</t>
    <rPh sb="2" eb="4">
      <t>レイワ</t>
    </rPh>
    <rPh sb="5" eb="7">
      <t>ネンド</t>
    </rPh>
    <rPh sb="9" eb="13">
      <t>テキヨウカイシ</t>
    </rPh>
    <rPh sb="16" eb="20">
      <t>ミシュウガクジ</t>
    </rPh>
    <rPh sb="21" eb="22">
      <t>タイ</t>
    </rPh>
    <rPh sb="24" eb="26">
      <t>ケイゲン</t>
    </rPh>
    <rPh sb="27" eb="29">
      <t>ケイサン</t>
    </rPh>
    <rPh sb="30" eb="31">
      <t>フク</t>
    </rPh>
    <rPh sb="41" eb="43">
      <t>ショウサイ</t>
    </rPh>
    <rPh sb="44" eb="46">
      <t>ゼイガク</t>
    </rPh>
    <rPh sb="47" eb="48">
      <t>カン</t>
    </rPh>
    <rPh sb="51" eb="53">
      <t>マドグチ</t>
    </rPh>
    <rPh sb="56" eb="57">
      <t>ト</t>
    </rPh>
    <rPh sb="58" eb="59">
      <t>ア</t>
    </rPh>
    <phoneticPr fontId="2"/>
  </si>
  <si>
    <t>　※軽減に該当する方でも住民税申告が未申告の方は上記の軽減前の額が年税額となるためご注意ください。</t>
    <rPh sb="2" eb="4">
      <t>ケイゲン</t>
    </rPh>
    <rPh sb="5" eb="7">
      <t>ガイトウ</t>
    </rPh>
    <rPh sb="9" eb="10">
      <t>カタ</t>
    </rPh>
    <rPh sb="12" eb="15">
      <t>ジュウミンゼイ</t>
    </rPh>
    <rPh sb="15" eb="17">
      <t>シンコク</t>
    </rPh>
    <rPh sb="18" eb="21">
      <t>ミシンコク</t>
    </rPh>
    <rPh sb="22" eb="23">
      <t>カタ</t>
    </rPh>
    <rPh sb="24" eb="26">
      <t>ジョウキ</t>
    </rPh>
    <rPh sb="27" eb="30">
      <t>ケイゲンマエ</t>
    </rPh>
    <rPh sb="31" eb="32">
      <t>ガク</t>
    </rPh>
    <rPh sb="33" eb="35">
      <t>ネンゼイ</t>
    </rPh>
    <rPh sb="35" eb="36">
      <t>ガク</t>
    </rPh>
    <rPh sb="42" eb="44">
      <t>チュウイ</t>
    </rPh>
    <phoneticPr fontId="2"/>
  </si>
  <si>
    <t>軽減判定所得</t>
    <rPh sb="0" eb="2">
      <t>ケイゲン</t>
    </rPh>
    <rPh sb="2" eb="4">
      <t>ハンテイ</t>
    </rPh>
    <rPh sb="4" eb="6">
      <t>ショトク</t>
    </rPh>
    <phoneticPr fontId="2"/>
  </si>
  <si>
    <t>+（10万円×給与所得者等の数</t>
    <phoneticPr fontId="2"/>
  </si>
  <si>
    <t>軽減判定世帯所得</t>
    <rPh sb="0" eb="2">
      <t>ケイゲン</t>
    </rPh>
    <rPh sb="2" eb="4">
      <t>ハンテイ</t>
    </rPh>
    <rPh sb="4" eb="6">
      <t>セタイ</t>
    </rPh>
    <rPh sb="6" eb="8">
      <t>ショトク</t>
    </rPh>
    <phoneticPr fontId="2"/>
  </si>
  <si>
    <t>円以下</t>
    <rPh sb="0" eb="3">
      <t>エンイカ</t>
    </rPh>
    <phoneticPr fontId="2"/>
  </si>
  <si>
    <t>軽減判定用合計所得↓</t>
    <rPh sb="0" eb="4">
      <t>ケイゲンハンテイ</t>
    </rPh>
    <rPh sb="4" eb="5">
      <t>ヨウ</t>
    </rPh>
    <rPh sb="5" eb="7">
      <t>ゴウケイ</t>
    </rPh>
    <rPh sb="7" eb="9">
      <t>ショトク</t>
    </rPh>
    <phoneticPr fontId="2"/>
  </si>
  <si>
    <t>※</t>
    <phoneticPr fontId="2"/>
  </si>
  <si>
    <t>調整控除は給与所得と公的年金所得がある方の控除となります。上限が10万円であり給与所得から調整控除を差し引いた金額が合計所得となります。</t>
    <rPh sb="0" eb="2">
      <t>チョウセイ</t>
    </rPh>
    <rPh sb="2" eb="4">
      <t>コウジョ</t>
    </rPh>
    <rPh sb="5" eb="7">
      <t>キュウヨ</t>
    </rPh>
    <rPh sb="7" eb="9">
      <t>ショトク</t>
    </rPh>
    <rPh sb="10" eb="12">
      <t>コウテキ</t>
    </rPh>
    <rPh sb="12" eb="14">
      <t>ネンキン</t>
    </rPh>
    <rPh sb="14" eb="16">
      <t>ショトク</t>
    </rPh>
    <rPh sb="19" eb="20">
      <t>カタ</t>
    </rPh>
    <rPh sb="21" eb="23">
      <t>コウジョ</t>
    </rPh>
    <rPh sb="29" eb="31">
      <t>ジョウゲン</t>
    </rPh>
    <rPh sb="34" eb="35">
      <t>マン</t>
    </rPh>
    <rPh sb="35" eb="36">
      <t>エン</t>
    </rPh>
    <rPh sb="39" eb="41">
      <t>キュウヨ</t>
    </rPh>
    <rPh sb="41" eb="43">
      <t>ショトク</t>
    </rPh>
    <rPh sb="45" eb="47">
      <t>チョウセイ</t>
    </rPh>
    <rPh sb="47" eb="49">
      <t>コウジョ</t>
    </rPh>
    <rPh sb="50" eb="51">
      <t>サ</t>
    </rPh>
    <rPh sb="52" eb="53">
      <t>ヒ</t>
    </rPh>
    <rPh sb="55" eb="57">
      <t>キンガク</t>
    </rPh>
    <rPh sb="58" eb="60">
      <t>ゴウケイ</t>
    </rPh>
    <rPh sb="60" eb="62">
      <t>ショトク</t>
    </rPh>
    <phoneticPr fontId="2"/>
  </si>
  <si>
    <t>所得とは、通常、申告すべき所得の種類別に収入金額から必要経費を引き、それらを後で合計したものをいいます。</t>
    <phoneticPr fontId="2"/>
  </si>
  <si>
    <t>所得の種類は、総合課税の給与、事業、不動産、雑、一時、利子、配当、譲渡所得、分離課税の事業、譲渡、雑､山林、退職があります。</t>
    <phoneticPr fontId="2"/>
  </si>
  <si>
    <t>上記所得の種類別に所得を算定した上で各所得を合計したものが、「合計所得金額」となります。</t>
    <phoneticPr fontId="2"/>
  </si>
  <si>
    <t>譲渡所得とは，土地や建物をお売りになった場合の所得です。（特別控除後の金額）</t>
    <rPh sb="0" eb="2">
      <t>ジョウト</t>
    </rPh>
    <rPh sb="2" eb="4">
      <t>ショトク</t>
    </rPh>
    <rPh sb="7" eb="9">
      <t>トチ</t>
    </rPh>
    <rPh sb="10" eb="11">
      <t>タ</t>
    </rPh>
    <rPh sb="11" eb="12">
      <t>モノ</t>
    </rPh>
    <rPh sb="14" eb="15">
      <t>ウ</t>
    </rPh>
    <rPh sb="20" eb="22">
      <t>バアイ</t>
    </rPh>
    <rPh sb="23" eb="25">
      <t>ショトク</t>
    </rPh>
    <rPh sb="29" eb="31">
      <t>トクベツ</t>
    </rPh>
    <rPh sb="31" eb="33">
      <t>コウジョ</t>
    </rPh>
    <rPh sb="33" eb="34">
      <t>ゴ</t>
    </rPh>
    <rPh sb="35" eb="37">
      <t>キンガク</t>
    </rPh>
    <phoneticPr fontId="2"/>
  </si>
  <si>
    <t>その他の所得とは，営業等・農業の事業，不動産，利子，配当，一時，山林所得等です。</t>
    <rPh sb="0" eb="3">
      <t>ソノタ</t>
    </rPh>
    <rPh sb="4" eb="6">
      <t>ショトク</t>
    </rPh>
    <rPh sb="9" eb="11">
      <t>エイギョウ</t>
    </rPh>
    <rPh sb="11" eb="12">
      <t>トウ</t>
    </rPh>
    <rPh sb="13" eb="15">
      <t>ノウギョウ</t>
    </rPh>
    <rPh sb="16" eb="18">
      <t>ジギョウ</t>
    </rPh>
    <rPh sb="19" eb="22">
      <t>フドウサン</t>
    </rPh>
    <rPh sb="23" eb="25">
      <t>リシ</t>
    </rPh>
    <rPh sb="26" eb="28">
      <t>ハイトウ</t>
    </rPh>
    <rPh sb="29" eb="31">
      <t>イチジ</t>
    </rPh>
    <rPh sb="32" eb="34">
      <t>サンリン</t>
    </rPh>
    <rPh sb="34" eb="36">
      <t>ショトク</t>
    </rPh>
    <rPh sb="36" eb="37">
      <t>トウ</t>
    </rPh>
    <phoneticPr fontId="2"/>
  </si>
  <si>
    <t>給与所得の欄には調整控除額を給与所得から差し引いた後の金額を入力してください。</t>
    <rPh sb="0" eb="4">
      <t>キュウヨショトク</t>
    </rPh>
    <rPh sb="5" eb="6">
      <t>ラン</t>
    </rPh>
    <rPh sb="8" eb="12">
      <t>チョウセイコウジョ</t>
    </rPh>
    <rPh sb="12" eb="13">
      <t>ガク</t>
    </rPh>
    <rPh sb="14" eb="18">
      <t>キュウヨショトク</t>
    </rPh>
    <rPh sb="20" eb="21">
      <t>サ</t>
    </rPh>
    <rPh sb="22" eb="23">
      <t>ヒ</t>
    </rPh>
    <rPh sb="25" eb="26">
      <t>アト</t>
    </rPh>
    <rPh sb="27" eb="29">
      <t>キンガク</t>
    </rPh>
    <rPh sb="30" eb="32">
      <t>ニュウリョク</t>
    </rPh>
    <phoneticPr fontId="2"/>
  </si>
  <si>
    <t>上記の表だけでは算出に用いる所得計算を網羅しているわけではないため、より正確な計算や不明点がある場合は税務課窓口までお問合せください。</t>
    <rPh sb="0" eb="2">
      <t>ジョウキ</t>
    </rPh>
    <rPh sb="3" eb="4">
      <t>ヒョウ</t>
    </rPh>
    <rPh sb="8" eb="10">
      <t>サンシュツ</t>
    </rPh>
    <rPh sb="11" eb="12">
      <t>モチ</t>
    </rPh>
    <rPh sb="14" eb="16">
      <t>ショトク</t>
    </rPh>
    <rPh sb="16" eb="18">
      <t>ケイサン</t>
    </rPh>
    <rPh sb="19" eb="21">
      <t>モウラ</t>
    </rPh>
    <rPh sb="36" eb="38">
      <t>セイカク</t>
    </rPh>
    <rPh sb="39" eb="41">
      <t>ケイサン</t>
    </rPh>
    <rPh sb="42" eb="45">
      <t>フメイテン</t>
    </rPh>
    <rPh sb="48" eb="50">
      <t>バアイ</t>
    </rPh>
    <rPh sb="51" eb="54">
      <t>ゼイムカ</t>
    </rPh>
    <rPh sb="54" eb="56">
      <t>マドグチ</t>
    </rPh>
    <rPh sb="59" eb="61">
      <t>トイアワ</t>
    </rPh>
    <phoneticPr fontId="2"/>
  </si>
  <si>
    <t>※</t>
    <phoneticPr fontId="2"/>
  </si>
  <si>
    <r>
      <t>給与所得の欄には調整控除の控除前の金額を入力してください。</t>
    </r>
    <r>
      <rPr>
        <b/>
        <sz val="13"/>
        <rFont val="ＭＳ 明朝"/>
        <family val="1"/>
        <charset val="128"/>
      </rPr>
      <t>（合計所得は所得金額の合計から調整控除額分を差し引いた額が表示されます）</t>
    </r>
    <rPh sb="0" eb="4">
      <t>キュウヨショトク</t>
    </rPh>
    <rPh sb="5" eb="6">
      <t>ラン</t>
    </rPh>
    <rPh sb="8" eb="12">
      <t>チョウセイコウジョ</t>
    </rPh>
    <rPh sb="13" eb="16">
      <t>コウジョマエ</t>
    </rPh>
    <rPh sb="17" eb="19">
      <t>キンガク</t>
    </rPh>
    <rPh sb="20" eb="22">
      <t>ニュウリョク</t>
    </rPh>
    <rPh sb="30" eb="34">
      <t>ゴウケイショトク</t>
    </rPh>
    <rPh sb="35" eb="39">
      <t>ショトクキンガク</t>
    </rPh>
    <rPh sb="40" eb="42">
      <t>ゴウケイ</t>
    </rPh>
    <rPh sb="44" eb="48">
      <t>チョウセイコウジョ</t>
    </rPh>
    <rPh sb="48" eb="49">
      <t>ガク</t>
    </rPh>
    <rPh sb="49" eb="50">
      <t>ブン</t>
    </rPh>
    <rPh sb="51" eb="52">
      <t>サ</t>
    </rPh>
    <rPh sb="53" eb="54">
      <t>ヒ</t>
    </rPh>
    <rPh sb="56" eb="57">
      <t>ガク</t>
    </rPh>
    <rPh sb="58" eb="60">
      <t>ヒョウジ</t>
    </rPh>
    <phoneticPr fontId="2"/>
  </si>
  <si>
    <t>　令和8年度の国民健康保険税を試算するシートです。</t>
    <rPh sb="1" eb="3">
      <t>レイワ</t>
    </rPh>
    <rPh sb="4" eb="6">
      <t>ネンド</t>
    </rPh>
    <rPh sb="5" eb="6">
      <t>ド</t>
    </rPh>
    <rPh sb="7" eb="9">
      <t>コクミン</t>
    </rPh>
    <rPh sb="9" eb="11">
      <t>ケンコウ</t>
    </rPh>
    <rPh sb="11" eb="13">
      <t>ホケン</t>
    </rPh>
    <rPh sb="13" eb="14">
      <t>ゼイ</t>
    </rPh>
    <rPh sb="15" eb="17">
      <t>シサン</t>
    </rPh>
    <phoneticPr fontId="2"/>
  </si>
  <si>
    <t>子ども子育て支援金</t>
    <rPh sb="0" eb="1">
      <t>コ</t>
    </rPh>
    <rPh sb="3" eb="5">
      <t>コソダ</t>
    </rPh>
    <rPh sb="6" eb="9">
      <t>シエンキン</t>
    </rPh>
    <phoneticPr fontId="2"/>
  </si>
  <si>
    <t>子ども子育て支援金（18歳以上加算分）</t>
    <rPh sb="0" eb="1">
      <t>コ</t>
    </rPh>
    <rPh sb="3" eb="5">
      <t>コソダ</t>
    </rPh>
    <rPh sb="6" eb="9">
      <t>シエンキン</t>
    </rPh>
    <rPh sb="12" eb="13">
      <t>サイ</t>
    </rPh>
    <rPh sb="13" eb="15">
      <t>イジョウ</t>
    </rPh>
    <rPh sb="15" eb="18">
      <t>カサンブン</t>
    </rPh>
    <phoneticPr fontId="2"/>
  </si>
  <si>
    <t>子ども分</t>
    <rPh sb="0" eb="1">
      <t>コ</t>
    </rPh>
    <rPh sb="3" eb="4">
      <t>ブン</t>
    </rPh>
    <phoneticPr fontId="2"/>
  </si>
  <si>
    <t>子ども分
（18歳以上加算分）</t>
    <rPh sb="0" eb="1">
      <t>コ</t>
    </rPh>
    <rPh sb="3" eb="4">
      <t>ブン</t>
    </rPh>
    <rPh sb="8" eb="9">
      <t>サイ</t>
    </rPh>
    <rPh sb="9" eb="11">
      <t>イジョウ</t>
    </rPh>
    <rPh sb="11" eb="14">
      <t>カサンブン</t>
    </rPh>
    <phoneticPr fontId="2"/>
  </si>
  <si>
    <t xml:space="preserve"> ◆子ども分</t>
    <rPh sb="2" eb="3">
      <t>コ</t>
    </rPh>
    <rPh sb="5" eb="6">
      <t>ブン</t>
    </rPh>
    <phoneticPr fontId="2"/>
  </si>
  <si>
    <t>１．世帯主と加入している（加入する）方全員の氏名</t>
    <rPh sb="2" eb="5">
      <t>セタイヌシ</t>
    </rPh>
    <rPh sb="6" eb="8">
      <t>カニュウ</t>
    </rPh>
    <rPh sb="13" eb="15">
      <t>カニュウ</t>
    </rPh>
    <rPh sb="18" eb="19">
      <t>カタ</t>
    </rPh>
    <rPh sb="19" eb="20">
      <t>ゼンブ</t>
    </rPh>
    <rPh sb="20" eb="21">
      <t>イン</t>
    </rPh>
    <rPh sb="22" eb="24">
      <t>シメイ</t>
    </rPh>
    <phoneticPr fontId="2"/>
  </si>
  <si>
    <t>２．世帯主と加入している（加入する）方の年齢</t>
    <rPh sb="2" eb="5">
      <t>セタイヌシ</t>
    </rPh>
    <rPh sb="6" eb="8">
      <t>カニュウ</t>
    </rPh>
    <rPh sb="13" eb="15">
      <t>カニュウ</t>
    </rPh>
    <rPh sb="18" eb="19">
      <t>カタ</t>
    </rPh>
    <rPh sb="20" eb="22">
      <t>ネンレイ</t>
    </rPh>
    <phoneticPr fontId="2"/>
  </si>
  <si>
    <t>※18歳未満の被保険者は、子ども分の均等割額は減免されます。</t>
    <rPh sb="3" eb="4">
      <t>サイ</t>
    </rPh>
    <rPh sb="4" eb="6">
      <t>ミマン</t>
    </rPh>
    <rPh sb="7" eb="11">
      <t>ヒホケンシャ</t>
    </rPh>
    <rPh sb="13" eb="14">
      <t>コ</t>
    </rPh>
    <rPh sb="16" eb="17">
      <t>ブン</t>
    </rPh>
    <rPh sb="18" eb="21">
      <t>キントウワリ</t>
    </rPh>
    <rPh sb="21" eb="22">
      <t>ガク</t>
    </rPh>
    <rPh sb="23" eb="25">
      <t>ゲンメン</t>
    </rPh>
    <phoneticPr fontId="2"/>
  </si>
  <si>
    <t>　人-1）+（被保険者数×</t>
    <rPh sb="1" eb="2">
      <t>ヒト</t>
    </rPh>
    <rPh sb="7" eb="11">
      <t>ヒホケンシャ</t>
    </rPh>
    <rPh sb="11" eb="12">
      <t>スウ</t>
    </rPh>
    <phoneticPr fontId="2"/>
  </si>
  <si>
    <t>　</t>
    <phoneticPr fontId="2"/>
  </si>
  <si>
    <t>　人-1）以下の世帯</t>
    <rPh sb="1" eb="2">
      <t>ヒト</t>
    </rPh>
    <rPh sb="5" eb="7">
      <t>イカ</t>
    </rPh>
    <rPh sb="8" eb="10">
      <t>セタイ</t>
    </rPh>
    <phoneticPr fontId="2"/>
  </si>
  <si>
    <t>→</t>
    <phoneticPr fontId="2"/>
  </si>
  <si>
    <r>
      <t>子ども分</t>
    </r>
    <r>
      <rPr>
        <b/>
        <sz val="8"/>
        <color theme="1"/>
        <rFont val="ＭＳ 明朝"/>
        <family val="1"/>
        <charset val="128"/>
      </rPr>
      <t>（18歳以上加算分）</t>
    </r>
    <rPh sb="0" eb="1">
      <t>コ</t>
    </rPh>
    <rPh sb="3" eb="4">
      <t>ブン</t>
    </rPh>
    <rPh sb="7" eb="8">
      <t>サイ</t>
    </rPh>
    <rPh sb="8" eb="10">
      <t>イジョウ</t>
    </rPh>
    <rPh sb="10" eb="13">
      <t>カサンブン</t>
    </rPh>
    <phoneticPr fontId="2"/>
  </si>
  <si>
    <t>平等割
(子ども分)</t>
    <rPh sb="0" eb="2">
      <t>ビョウドウ</t>
    </rPh>
    <rPh sb="2" eb="3">
      <t>ワ</t>
    </rPh>
    <rPh sb="5" eb="6">
      <t>コ</t>
    </rPh>
    <rPh sb="8" eb="9">
      <t>ブン</t>
    </rPh>
    <phoneticPr fontId="2"/>
  </si>
  <si>
    <t>均等割
(子ども分)</t>
    <rPh sb="0" eb="2">
      <t>キントウ</t>
    </rPh>
    <rPh sb="2" eb="3">
      <t>ワリ</t>
    </rPh>
    <rPh sb="5" eb="6">
      <t>コ</t>
    </rPh>
    <rPh sb="8" eb="9">
      <t>ブン</t>
    </rPh>
    <phoneticPr fontId="2"/>
  </si>
  <si>
    <t>18歳以上被保険者数</t>
    <rPh sb="2" eb="5">
      <t>サイイジョウ</t>
    </rPh>
    <rPh sb="5" eb="9">
      <t>ヒホケンシャ</t>
    </rPh>
    <rPh sb="9" eb="10">
      <t>スウ</t>
    </rPh>
    <phoneticPr fontId="2"/>
  </si>
  <si>
    <t>介護該当者数</t>
    <rPh sb="0" eb="2">
      <t>カイゴ</t>
    </rPh>
    <rPh sb="2" eb="4">
      <t>ガイトウ</t>
    </rPh>
    <rPh sb="4" eb="5">
      <t>シャ</t>
    </rPh>
    <rPh sb="5" eb="6">
      <t>スウ</t>
    </rPh>
    <phoneticPr fontId="2"/>
  </si>
  <si>
    <t>均等割
(子ども分（18歳以上加算分）)</t>
    <rPh sb="0" eb="2">
      <t>キントウ</t>
    </rPh>
    <rPh sb="2" eb="3">
      <t>ワリ</t>
    </rPh>
    <rPh sb="5" eb="6">
      <t>コ</t>
    </rPh>
    <rPh sb="8" eb="9">
      <t>ブン</t>
    </rPh>
    <rPh sb="12" eb="15">
      <t>サイイジョウ</t>
    </rPh>
    <rPh sb="15" eb="18">
      <t>カサンブン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</si>
</sst>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0&quot;円&quot;"/>
    <numFmt numFmtId="179" formatCode="#,##0&quot;割軽減&quot;"/>
  </numFmts>
  <fonts count="36" x14ac:knownFonts="1">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b/>
      <sz val="10"/>
      <color indexed="8"/>
      <name val="ＭＳ 明朝"/>
      <family val="1"/>
      <charset val="128"/>
    </font>
    <font>
      <sz val="10"/>
      <color theme="1"/>
      <name val="ＭＳ 明朝"/>
      <family val="1"/>
      <charset val="128"/>
    </font>
    <font>
      <b/>
      <sz val="14"/>
      <color theme="1"/>
      <name val="ＭＳ 明朝"/>
      <family val="1"/>
      <charset val="128"/>
    </font>
    <font>
      <b/>
      <sz val="10"/>
      <color theme="1"/>
      <name val="ＭＳ 明朝"/>
      <family val="1"/>
      <charset val="128"/>
    </font>
    <font>
      <b/>
      <sz val="12"/>
      <color theme="1"/>
      <name val="ＭＳ 明朝"/>
      <family val="1"/>
      <charset val="128"/>
    </font>
    <font>
      <b/>
      <sz val="13"/>
      <color theme="1"/>
      <name val="ＭＳ 明朝"/>
      <family val="1"/>
      <charset val="128"/>
    </font>
    <font>
      <sz val="12"/>
      <color theme="1"/>
      <name val="ＭＳ 明朝"/>
      <family val="1"/>
      <charset val="128"/>
    </font>
    <font>
      <sz val="11"/>
      <color theme="1"/>
      <name val="ＭＳ 明朝"/>
      <family val="1"/>
      <charset val="128"/>
    </font>
    <font>
      <b/>
      <u/>
      <sz val="16"/>
      <color theme="1"/>
      <name val="ＭＳ ゴシック"/>
      <family val="3"/>
      <charset val="128"/>
    </font>
    <font>
      <b/>
      <u/>
      <sz val="14"/>
      <color theme="1"/>
      <name val="ＭＳ 明朝"/>
      <family val="1"/>
      <charset val="128"/>
    </font>
    <font>
      <b/>
      <sz val="14"/>
      <color theme="1"/>
      <name val="ＭＳ ゴシック"/>
      <family val="3"/>
      <charset val="128"/>
    </font>
    <font>
      <sz val="11"/>
      <color theme="1"/>
      <name val="ＭＳ Ｐゴシック"/>
      <family val="3"/>
      <charset val="128"/>
    </font>
    <font>
      <b/>
      <sz val="8"/>
      <color theme="1"/>
      <name val="ＭＳ 明朝"/>
      <family val="1"/>
      <charset val="128"/>
    </font>
    <font>
      <sz val="8"/>
      <color theme="1"/>
      <name val="ＭＳ 明朝"/>
      <family val="1"/>
      <charset val="128"/>
    </font>
    <font>
      <b/>
      <sz val="11"/>
      <color theme="1"/>
      <name val="ＭＳ 明朝"/>
      <family val="1"/>
      <charset val="128"/>
    </font>
    <font>
      <b/>
      <sz val="10"/>
      <color theme="0"/>
      <name val="ＭＳ 明朝"/>
      <family val="1"/>
      <charset val="128"/>
    </font>
    <font>
      <b/>
      <u/>
      <sz val="14"/>
      <color rgb="FFFF0000"/>
      <name val="ＭＳ 明朝"/>
      <family val="1"/>
      <charset val="128"/>
    </font>
    <font>
      <b/>
      <sz val="14"/>
      <color rgb="FFFF0000"/>
      <name val="ＭＳ 明朝"/>
      <family val="1"/>
      <charset val="128"/>
    </font>
    <font>
      <b/>
      <sz val="14"/>
      <color theme="0" tint="-0.34998626667073579"/>
      <name val="ＭＳ 明朝"/>
      <family val="1"/>
      <charset val="128"/>
    </font>
    <font>
      <sz val="13"/>
      <color theme="1"/>
      <name val="ＭＳ 明朝"/>
      <family val="1"/>
      <charset val="128"/>
    </font>
    <font>
      <b/>
      <sz val="14"/>
      <color theme="0"/>
      <name val="ＭＳ 明朝"/>
      <family val="1"/>
      <charset val="128"/>
    </font>
    <font>
      <b/>
      <sz val="18"/>
      <color theme="1"/>
      <name val="ＭＳ ゴシック"/>
      <family val="3"/>
      <charset val="128"/>
    </font>
    <font>
      <b/>
      <sz val="9"/>
      <color theme="1"/>
      <name val="ＭＳ 明朝"/>
      <family val="1"/>
      <charset val="128"/>
    </font>
    <font>
      <b/>
      <u val="double"/>
      <sz val="14"/>
      <color theme="1"/>
      <name val="ＭＳ 明朝"/>
      <family val="1"/>
      <charset val="128"/>
    </font>
    <font>
      <b/>
      <sz val="13"/>
      <color rgb="FFFF0000"/>
      <name val="ＭＳ 明朝"/>
      <family val="1"/>
      <charset val="128"/>
    </font>
    <font>
      <b/>
      <sz val="13"/>
      <name val="ＭＳ 明朝"/>
      <family val="1"/>
      <charset val="128"/>
    </font>
    <font>
      <b/>
      <u/>
      <sz val="13"/>
      <name val="ＭＳ 明朝"/>
      <family val="1"/>
      <charset val="128"/>
    </font>
    <font>
      <b/>
      <sz val="12"/>
      <name val="ＭＳ 明朝"/>
      <family val="1"/>
      <charset val="128"/>
    </font>
    <font>
      <b/>
      <sz val="14"/>
      <name val="ＭＳ 明朝"/>
      <family val="1"/>
      <charset val="128"/>
    </font>
    <font>
      <b/>
      <sz val="6"/>
      <color theme="1"/>
      <name val="ＭＳ 明朝"/>
      <family val="1"/>
      <charset val="128"/>
    </font>
    <font>
      <b/>
      <sz val="12"/>
      <color rgb="FFFF0000"/>
      <name val="ＭＳ 明朝"/>
      <family val="1"/>
      <charset val="128"/>
    </font>
    <font>
      <sz val="9"/>
      <color theme="1"/>
      <name val="ＭＳ 明朝"/>
      <family val="1"/>
      <charset val="128"/>
    </font>
  </fonts>
  <fills count="8">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CCECFF"/>
        <bgColor indexed="64"/>
      </patternFill>
    </fill>
    <fill>
      <patternFill patternType="solid">
        <fgColor rgb="FFCCCCFF"/>
        <bgColor indexed="64"/>
      </patternFill>
    </fill>
    <fill>
      <patternFill patternType="solid">
        <fgColor rgb="FFFFFF99"/>
        <bgColor indexed="64"/>
      </patternFill>
    </fill>
    <fill>
      <patternFill patternType="solid">
        <fgColor rgb="FFCCFFCC"/>
        <bgColor indexed="64"/>
      </patternFill>
    </fill>
  </fills>
  <borders count="83">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top/>
      <bottom style="thin">
        <color indexed="64"/>
      </bottom>
      <diagonal/>
    </border>
    <border>
      <left/>
      <right style="double">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diagonalDown="1">
      <left style="medium">
        <color indexed="64"/>
      </left>
      <right style="medium">
        <color indexed="64"/>
      </right>
      <top style="medium">
        <color indexed="64"/>
      </top>
      <bottom style="medium">
        <color indexed="64"/>
      </bottom>
      <diagonal style="medium">
        <color indexed="64"/>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9"/>
      </right>
      <top/>
      <bottom style="thin">
        <color indexed="64"/>
      </bottom>
      <diagonal/>
    </border>
    <border>
      <left style="medium">
        <color indexed="9"/>
      </left>
      <right style="medium">
        <color indexed="9"/>
      </right>
      <top/>
      <bottom style="thin">
        <color indexed="64"/>
      </bottom>
      <diagonal/>
    </border>
    <border>
      <left style="medium">
        <color indexed="9"/>
      </left>
      <right/>
      <top/>
      <bottom style="thin">
        <color indexed="64"/>
      </bottom>
      <diagonal/>
    </border>
    <border>
      <left style="thin">
        <color indexed="64"/>
      </left>
      <right/>
      <top/>
      <bottom/>
      <diagonal/>
    </border>
    <border diagonalDown="1">
      <left style="medium">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uble">
        <color indexed="64"/>
      </left>
      <right/>
      <top/>
      <bottom style="dashDot">
        <color indexed="64"/>
      </bottom>
      <diagonal/>
    </border>
    <border>
      <left/>
      <right/>
      <top/>
      <bottom style="dashDot">
        <color indexed="64"/>
      </bottom>
      <diagonal/>
    </border>
    <border>
      <left/>
      <right style="double">
        <color indexed="64"/>
      </right>
      <top/>
      <bottom style="dashDot">
        <color indexed="64"/>
      </bottom>
      <diagonal/>
    </border>
    <border>
      <left style="double">
        <color indexed="64"/>
      </left>
      <right/>
      <top style="dashDot">
        <color indexed="64"/>
      </top>
      <bottom/>
      <diagonal/>
    </border>
    <border>
      <left/>
      <right/>
      <top style="dashDot">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diagonalUp="1">
      <left style="medium">
        <color indexed="64"/>
      </left>
      <right/>
      <top style="thin">
        <color indexed="64"/>
      </top>
      <bottom style="medium">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left style="medium">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diagonalUp="1">
      <left style="medium">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medium">
        <color indexed="64"/>
      </right>
      <top style="medium">
        <color indexed="64"/>
      </top>
      <bottom style="thin">
        <color indexed="64"/>
      </bottom>
      <diagonal style="thin">
        <color indexed="64"/>
      </diagonal>
    </border>
    <border diagonalUp="1">
      <left style="medium">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medium">
        <color indexed="64"/>
      </right>
      <top style="thin">
        <color indexed="64"/>
      </top>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2">
    <xf numFmtId="0" fontId="0" fillId="0" borderId="0"/>
    <xf numFmtId="38" fontId="1" fillId="0" borderId="0" applyFont="0" applyFill="0" applyBorder="0" applyAlignment="0" applyProtection="0"/>
  </cellStyleXfs>
  <cellXfs count="430">
    <xf numFmtId="0" fontId="0" fillId="0" borderId="0" xfId="0"/>
    <xf numFmtId="10" fontId="3" fillId="0" borderId="1" xfId="0" applyNumberFormat="1" applyFont="1" applyFill="1" applyBorder="1" applyAlignment="1" applyProtection="1">
      <alignment horizontal="right" vertical="center"/>
      <protection hidden="1"/>
    </xf>
    <xf numFmtId="178" fontId="3" fillId="0" borderId="1" xfId="1" applyNumberFormat="1" applyFont="1" applyFill="1" applyBorder="1" applyAlignment="1" applyProtection="1">
      <alignment horizontal="right" vertical="center"/>
      <protection hidden="1"/>
    </xf>
    <xf numFmtId="178" fontId="3" fillId="0" borderId="2" xfId="1" applyNumberFormat="1" applyFont="1" applyFill="1" applyBorder="1" applyAlignment="1" applyProtection="1">
      <alignment horizontal="right" vertical="center"/>
      <protection hidden="1"/>
    </xf>
    <xf numFmtId="0" fontId="5" fillId="2" borderId="0" xfId="0" applyFont="1" applyFill="1" applyAlignment="1" applyProtection="1">
      <alignment vertical="center"/>
      <protection hidden="1"/>
    </xf>
    <xf numFmtId="0" fontId="6" fillId="2" borderId="0" xfId="0" applyFont="1" applyFill="1" applyAlignment="1" applyProtection="1">
      <alignment vertical="center"/>
      <protection hidden="1"/>
    </xf>
    <xf numFmtId="38" fontId="5" fillId="2" borderId="0" xfId="1" applyFont="1" applyFill="1" applyAlignment="1" applyProtection="1">
      <alignment vertical="center"/>
      <protection hidden="1"/>
    </xf>
    <xf numFmtId="0" fontId="7" fillId="2" borderId="0" xfId="0" applyFont="1" applyFill="1" applyAlignment="1" applyProtection="1">
      <alignment vertical="center"/>
      <protection hidden="1"/>
    </xf>
    <xf numFmtId="176" fontId="6" fillId="2" borderId="0" xfId="0" applyNumberFormat="1" applyFont="1" applyFill="1" applyAlignment="1" applyProtection="1">
      <alignment vertical="center"/>
      <protection hidden="1"/>
    </xf>
    <xf numFmtId="0" fontId="6" fillId="2" borderId="5" xfId="0" applyFont="1" applyFill="1" applyBorder="1" applyAlignment="1" applyProtection="1">
      <alignment vertical="center"/>
      <protection hidden="1"/>
    </xf>
    <xf numFmtId="0" fontId="6" fillId="2" borderId="6" xfId="0" applyFont="1" applyFill="1" applyBorder="1" applyAlignment="1" applyProtection="1">
      <alignment vertical="center"/>
      <protection hidden="1"/>
    </xf>
    <xf numFmtId="0" fontId="6" fillId="2" borderId="7" xfId="0" applyFont="1" applyFill="1" applyBorder="1" applyAlignment="1" applyProtection="1">
      <alignment vertical="center"/>
      <protection hidden="1"/>
    </xf>
    <xf numFmtId="0" fontId="6" fillId="2" borderId="8" xfId="0" applyFont="1" applyFill="1" applyBorder="1" applyAlignment="1" applyProtection="1">
      <alignment vertical="center"/>
      <protection hidden="1"/>
    </xf>
    <xf numFmtId="0" fontId="6" fillId="2" borderId="9" xfId="0" applyFont="1" applyFill="1" applyBorder="1" applyAlignment="1" applyProtection="1">
      <alignment horizontal="right" vertical="center"/>
      <protection hidden="1"/>
    </xf>
    <xf numFmtId="0" fontId="6" fillId="2" borderId="9" xfId="0" applyFont="1" applyFill="1" applyBorder="1" applyAlignment="1" applyProtection="1">
      <alignment vertical="center"/>
      <protection hidden="1"/>
    </xf>
    <xf numFmtId="0" fontId="6" fillId="2" borderId="0" xfId="0" applyFont="1" applyFill="1" applyBorder="1" applyAlignment="1" applyProtection="1">
      <alignment vertical="center"/>
      <protection hidden="1"/>
    </xf>
    <xf numFmtId="0" fontId="6" fillId="2" borderId="10" xfId="0" applyFont="1" applyFill="1" applyBorder="1" applyAlignment="1" applyProtection="1">
      <alignment vertical="center"/>
      <protection hidden="1"/>
    </xf>
    <xf numFmtId="0" fontId="8" fillId="2" borderId="11" xfId="0" applyFont="1" applyFill="1" applyBorder="1" applyAlignment="1" applyProtection="1">
      <alignment vertical="center"/>
      <protection hidden="1"/>
    </xf>
    <xf numFmtId="0" fontId="6" fillId="2" borderId="11" xfId="0" applyFont="1" applyFill="1" applyBorder="1" applyAlignment="1" applyProtection="1">
      <alignment vertical="center"/>
      <protection hidden="1"/>
    </xf>
    <xf numFmtId="0" fontId="6" fillId="2" borderId="12" xfId="0" applyFont="1" applyFill="1" applyBorder="1" applyAlignment="1" applyProtection="1">
      <alignment vertical="center"/>
      <protection hidden="1"/>
    </xf>
    <xf numFmtId="0" fontId="9" fillId="2" borderId="0" xfId="0" applyFont="1" applyFill="1" applyBorder="1" applyAlignment="1" applyProtection="1">
      <alignment vertical="center"/>
      <protection hidden="1"/>
    </xf>
    <xf numFmtId="0" fontId="10" fillId="2" borderId="0" xfId="0" applyFont="1" applyFill="1" applyBorder="1" applyAlignment="1" applyProtection="1">
      <alignment horizontal="left" vertical="center"/>
      <protection hidden="1"/>
    </xf>
    <xf numFmtId="0" fontId="10" fillId="2" borderId="0" xfId="0" applyFont="1" applyFill="1" applyBorder="1" applyAlignment="1" applyProtection="1">
      <alignment vertical="center"/>
      <protection hidden="1"/>
    </xf>
    <xf numFmtId="0" fontId="6" fillId="2" borderId="0" xfId="0" applyFont="1" applyFill="1" applyBorder="1" applyAlignment="1" applyProtection="1">
      <alignment horizontal="center" vertical="center"/>
      <protection hidden="1"/>
    </xf>
    <xf numFmtId="0" fontId="11" fillId="2" borderId="0" xfId="0" applyFont="1" applyFill="1" applyBorder="1" applyAlignment="1" applyProtection="1">
      <alignment horizontal="center" vertical="center"/>
      <protection hidden="1"/>
    </xf>
    <xf numFmtId="0" fontId="6" fillId="2" borderId="0" xfId="0" applyFont="1" applyFill="1" applyBorder="1" applyAlignment="1" applyProtection="1">
      <alignment horizontal="left" vertical="center"/>
      <protection hidden="1"/>
    </xf>
    <xf numFmtId="0" fontId="8" fillId="2" borderId="0" xfId="0" applyFont="1" applyFill="1" applyBorder="1" applyAlignment="1" applyProtection="1">
      <alignment horizontal="center" vertical="center" shrinkToFit="1"/>
      <protection hidden="1"/>
    </xf>
    <xf numFmtId="0" fontId="6" fillId="2" borderId="10" xfId="0" applyFont="1" applyFill="1" applyBorder="1" applyAlignment="1" applyProtection="1">
      <alignment horizontal="center" vertical="center" shrinkToFit="1"/>
      <protection hidden="1"/>
    </xf>
    <xf numFmtId="0" fontId="6" fillId="2" borderId="0" xfId="0" applyFont="1" applyFill="1" applyBorder="1" applyAlignment="1" applyProtection="1">
      <alignment horizontal="center" vertical="center" shrinkToFit="1"/>
      <protection hidden="1"/>
    </xf>
    <xf numFmtId="0" fontId="6" fillId="2" borderId="9" xfId="0" applyFont="1" applyFill="1" applyBorder="1" applyAlignment="1" applyProtection="1">
      <alignment horizontal="left" vertical="center"/>
      <protection hidden="1"/>
    </xf>
    <xf numFmtId="0" fontId="6" fillId="2" borderId="13" xfId="0" applyFont="1" applyFill="1" applyBorder="1" applyAlignment="1" applyProtection="1">
      <alignment horizontal="left" vertical="center"/>
      <protection hidden="1"/>
    </xf>
    <xf numFmtId="0" fontId="6" fillId="2" borderId="13" xfId="0" applyFont="1" applyFill="1" applyBorder="1" applyAlignment="1" applyProtection="1">
      <alignment horizontal="center" vertical="center"/>
      <protection hidden="1"/>
    </xf>
    <xf numFmtId="0" fontId="6" fillId="2" borderId="13" xfId="0" applyFont="1" applyFill="1" applyBorder="1" applyAlignment="1" applyProtection="1">
      <alignment vertical="center"/>
      <protection hidden="1"/>
    </xf>
    <xf numFmtId="0" fontId="6" fillId="2" borderId="13" xfId="0" applyFont="1" applyFill="1" applyBorder="1" applyAlignment="1" applyProtection="1">
      <alignment horizontal="right" vertical="center"/>
      <protection hidden="1"/>
    </xf>
    <xf numFmtId="0" fontId="8" fillId="2" borderId="8" xfId="0" applyFont="1" applyFill="1" applyBorder="1" applyAlignment="1" applyProtection="1">
      <alignment vertical="center"/>
      <protection hidden="1"/>
    </xf>
    <xf numFmtId="0" fontId="8" fillId="2" borderId="0" xfId="0" applyFont="1" applyFill="1" applyBorder="1" applyAlignment="1" applyProtection="1">
      <alignment vertical="center"/>
      <protection hidden="1"/>
    </xf>
    <xf numFmtId="0" fontId="8" fillId="2" borderId="10" xfId="0" applyFont="1" applyFill="1" applyBorder="1" applyAlignment="1" applyProtection="1">
      <alignment vertical="center"/>
      <protection hidden="1"/>
    </xf>
    <xf numFmtId="0" fontId="8" fillId="2" borderId="0" xfId="0" applyFont="1" applyFill="1" applyAlignment="1" applyProtection="1">
      <alignment vertical="center"/>
      <protection hidden="1"/>
    </xf>
    <xf numFmtId="0" fontId="7" fillId="2" borderId="8" xfId="0" applyFont="1" applyFill="1" applyBorder="1" applyAlignment="1" applyProtection="1">
      <alignment vertical="center"/>
      <protection hidden="1"/>
    </xf>
    <xf numFmtId="0" fontId="7" fillId="2" borderId="0" xfId="0" applyFont="1" applyFill="1" applyBorder="1" applyAlignment="1" applyProtection="1">
      <alignment vertical="center"/>
      <protection hidden="1"/>
    </xf>
    <xf numFmtId="0" fontId="7" fillId="2" borderId="10" xfId="0" applyFont="1" applyFill="1" applyBorder="1" applyAlignment="1" applyProtection="1">
      <alignment vertical="center"/>
      <protection hidden="1"/>
    </xf>
    <xf numFmtId="0" fontId="6" fillId="2" borderId="14" xfId="0" applyFont="1" applyFill="1" applyBorder="1" applyAlignment="1" applyProtection="1">
      <alignment vertical="center"/>
      <protection hidden="1"/>
    </xf>
    <xf numFmtId="0" fontId="6" fillId="2" borderId="15" xfId="0" applyFont="1" applyFill="1" applyBorder="1" applyAlignment="1" applyProtection="1">
      <alignment vertical="center"/>
      <protection hidden="1"/>
    </xf>
    <xf numFmtId="38" fontId="9" fillId="2" borderId="0" xfId="1" applyFont="1" applyFill="1" applyBorder="1" applyAlignment="1" applyProtection="1">
      <alignment horizontal="right" vertical="center" shrinkToFit="1"/>
      <protection hidden="1"/>
    </xf>
    <xf numFmtId="0" fontId="6" fillId="2" borderId="15" xfId="0" applyFont="1" applyFill="1" applyBorder="1" applyAlignment="1" applyProtection="1">
      <alignment vertical="center" shrinkToFit="1"/>
      <protection hidden="1"/>
    </xf>
    <xf numFmtId="38" fontId="6" fillId="2" borderId="15" xfId="0" applyNumberFormat="1" applyFont="1" applyFill="1" applyBorder="1" applyAlignment="1" applyProtection="1">
      <alignment vertical="center"/>
      <protection hidden="1"/>
    </xf>
    <xf numFmtId="38" fontId="9" fillId="2" borderId="0" xfId="0" applyNumberFormat="1" applyFont="1" applyFill="1" applyBorder="1" applyAlignment="1" applyProtection="1">
      <alignment horizontal="right" vertical="center"/>
      <protection hidden="1"/>
    </xf>
    <xf numFmtId="38" fontId="7" fillId="2" borderId="0" xfId="0" applyNumberFormat="1" applyFont="1" applyFill="1" applyBorder="1" applyAlignment="1" applyProtection="1">
      <alignment vertical="center"/>
      <protection hidden="1"/>
    </xf>
    <xf numFmtId="0" fontId="7" fillId="2" borderId="0" xfId="0" applyNumberFormat="1" applyFont="1" applyFill="1" applyBorder="1" applyAlignment="1" applyProtection="1">
      <alignment vertical="center"/>
      <protection hidden="1"/>
    </xf>
    <xf numFmtId="38" fontId="7" fillId="2" borderId="0" xfId="0" applyNumberFormat="1" applyFont="1" applyFill="1" applyBorder="1" applyAlignment="1" applyProtection="1">
      <alignment horizontal="right" vertical="center"/>
      <protection hidden="1"/>
    </xf>
    <xf numFmtId="0" fontId="12" fillId="2" borderId="0" xfId="0" applyFont="1" applyFill="1" applyBorder="1" applyAlignment="1" applyProtection="1">
      <alignment vertical="center"/>
      <protection hidden="1"/>
    </xf>
    <xf numFmtId="38" fontId="6" fillId="2" borderId="0" xfId="0" applyNumberFormat="1" applyFont="1" applyFill="1" applyBorder="1" applyAlignment="1" applyProtection="1">
      <alignment horizontal="right" vertical="center"/>
      <protection hidden="1"/>
    </xf>
    <xf numFmtId="38" fontId="6" fillId="2" borderId="0" xfId="0" applyNumberFormat="1" applyFont="1" applyFill="1" applyBorder="1" applyAlignment="1" applyProtection="1">
      <alignment horizontal="center" vertical="center"/>
      <protection hidden="1"/>
    </xf>
    <xf numFmtId="38" fontId="6" fillId="2" borderId="0" xfId="1" applyFont="1" applyFill="1" applyBorder="1" applyAlignment="1" applyProtection="1">
      <alignment horizontal="right" vertical="center"/>
      <protection hidden="1"/>
    </xf>
    <xf numFmtId="0" fontId="14" fillId="2" borderId="0" xfId="0" applyFont="1" applyFill="1" applyBorder="1" applyAlignment="1" applyProtection="1">
      <alignment vertical="center"/>
      <protection hidden="1"/>
    </xf>
    <xf numFmtId="0" fontId="6" fillId="2" borderId="17" xfId="0" applyFont="1" applyFill="1" applyBorder="1" applyAlignment="1" applyProtection="1">
      <alignment vertical="center"/>
      <protection hidden="1"/>
    </xf>
    <xf numFmtId="0" fontId="7" fillId="2" borderId="0" xfId="0" applyFont="1" applyFill="1" applyBorder="1" applyAlignment="1" applyProtection="1">
      <alignment horizontal="right" vertical="center"/>
      <protection hidden="1"/>
    </xf>
    <xf numFmtId="0" fontId="16" fillId="2" borderId="0" xfId="0" applyFont="1" applyFill="1" applyBorder="1" applyAlignment="1" applyProtection="1">
      <alignment vertical="center"/>
      <protection hidden="1"/>
    </xf>
    <xf numFmtId="0" fontId="16" fillId="2" borderId="10" xfId="0" applyFont="1" applyFill="1" applyBorder="1" applyAlignment="1" applyProtection="1">
      <alignment vertical="center"/>
      <protection hidden="1"/>
    </xf>
    <xf numFmtId="0" fontId="17" fillId="2" borderId="0" xfId="0" applyFont="1" applyFill="1" applyBorder="1" applyAlignment="1" applyProtection="1">
      <alignment vertical="center"/>
      <protection hidden="1"/>
    </xf>
    <xf numFmtId="0" fontId="17" fillId="2" borderId="10" xfId="0" applyFont="1" applyFill="1" applyBorder="1" applyAlignment="1" applyProtection="1">
      <alignment vertical="center"/>
      <protection hidden="1"/>
    </xf>
    <xf numFmtId="0" fontId="17" fillId="2" borderId="0" xfId="0" applyFont="1" applyFill="1" applyBorder="1" applyAlignment="1" applyProtection="1">
      <alignment horizontal="left" vertical="center"/>
      <protection hidden="1"/>
    </xf>
    <xf numFmtId="177" fontId="16" fillId="2" borderId="0" xfId="0" applyNumberFormat="1" applyFont="1" applyFill="1" applyBorder="1" applyAlignment="1" applyProtection="1">
      <alignment horizontal="right" vertical="center" shrinkToFit="1"/>
      <protection hidden="1"/>
    </xf>
    <xf numFmtId="177" fontId="8" fillId="2" borderId="0" xfId="0" applyNumberFormat="1" applyFont="1" applyFill="1" applyBorder="1" applyAlignment="1" applyProtection="1">
      <alignment horizontal="center" vertical="center"/>
      <protection hidden="1"/>
    </xf>
    <xf numFmtId="177" fontId="8" fillId="2" borderId="0" xfId="0" quotePrefix="1" applyNumberFormat="1" applyFont="1" applyFill="1" applyBorder="1" applyAlignment="1" applyProtection="1">
      <alignment horizontal="center" vertical="center"/>
      <protection hidden="1"/>
    </xf>
    <xf numFmtId="177" fontId="7" fillId="2" borderId="0" xfId="0" quotePrefix="1" applyNumberFormat="1" applyFont="1" applyFill="1" applyBorder="1" applyAlignment="1" applyProtection="1">
      <alignment horizontal="center" vertical="center"/>
      <protection hidden="1"/>
    </xf>
    <xf numFmtId="0" fontId="6" fillId="2" borderId="19" xfId="0" applyFont="1" applyFill="1" applyBorder="1" applyAlignment="1" applyProtection="1">
      <alignment vertical="center"/>
      <protection hidden="1"/>
    </xf>
    <xf numFmtId="0" fontId="6" fillId="2" borderId="20" xfId="0" applyFont="1" applyFill="1" applyBorder="1" applyAlignment="1" applyProtection="1">
      <alignment vertical="center"/>
      <protection hidden="1"/>
    </xf>
    <xf numFmtId="0" fontId="6" fillId="2" borderId="21" xfId="0" applyFont="1" applyFill="1" applyBorder="1" applyAlignment="1" applyProtection="1">
      <alignment vertical="center"/>
      <protection hidden="1"/>
    </xf>
    <xf numFmtId="0" fontId="8" fillId="2" borderId="0" xfId="0" applyFont="1" applyFill="1" applyBorder="1" applyAlignment="1" applyProtection="1">
      <alignment horizontal="center" vertical="center"/>
      <protection hidden="1"/>
    </xf>
    <xf numFmtId="176" fontId="8" fillId="2" borderId="0" xfId="0" applyNumberFormat="1" applyFont="1" applyFill="1" applyBorder="1" applyAlignment="1" applyProtection="1">
      <alignment horizontal="right" vertical="center"/>
      <protection hidden="1"/>
    </xf>
    <xf numFmtId="177" fontId="8" fillId="2" borderId="0" xfId="0" applyNumberFormat="1" applyFont="1" applyFill="1" applyBorder="1" applyAlignment="1" applyProtection="1">
      <alignment horizontal="right" vertical="center"/>
      <protection hidden="1"/>
    </xf>
    <xf numFmtId="38" fontId="19" fillId="2" borderId="0" xfId="0" applyNumberFormat="1" applyFont="1" applyFill="1" applyBorder="1" applyAlignment="1" applyProtection="1">
      <alignment vertical="center"/>
      <protection hidden="1"/>
    </xf>
    <xf numFmtId="0" fontId="0" fillId="0" borderId="22" xfId="0" applyBorder="1" applyAlignment="1" applyProtection="1">
      <alignment horizontal="center" vertical="center"/>
      <protection hidden="1"/>
    </xf>
    <xf numFmtId="0" fontId="0" fillId="0" borderId="0" xfId="0" applyAlignment="1" applyProtection="1">
      <alignment horizontal="right" vertical="center"/>
      <protection hidden="1"/>
    </xf>
    <xf numFmtId="0" fontId="0" fillId="0" borderId="23" xfId="0" applyBorder="1" applyAlignment="1" applyProtection="1">
      <alignment horizontal="center" vertical="center"/>
      <protection hidden="1"/>
    </xf>
    <xf numFmtId="0" fontId="0" fillId="0" borderId="24" xfId="0" applyBorder="1" applyAlignment="1" applyProtection="1">
      <alignment horizontal="center" vertical="center"/>
      <protection hidden="1"/>
    </xf>
    <xf numFmtId="0" fontId="0" fillId="0" borderId="25" xfId="0" applyBorder="1" applyAlignment="1" applyProtection="1">
      <alignment horizontal="center" vertical="center"/>
      <protection hidden="1"/>
    </xf>
    <xf numFmtId="0" fontId="0" fillId="0" borderId="26" xfId="0" applyBorder="1" applyAlignment="1" applyProtection="1">
      <alignment horizontal="center" vertical="center"/>
      <protection hidden="1"/>
    </xf>
    <xf numFmtId="0" fontId="0" fillId="0" borderId="3" xfId="0" applyBorder="1" applyAlignment="1" applyProtection="1">
      <alignment horizontal="center" vertical="center"/>
      <protection hidden="1"/>
    </xf>
    <xf numFmtId="0" fontId="0" fillId="0" borderId="4" xfId="0" applyBorder="1" applyAlignment="1" applyProtection="1">
      <alignment horizontal="center" vertical="center"/>
      <protection hidden="1"/>
    </xf>
    <xf numFmtId="0" fontId="0" fillId="0" borderId="27" xfId="0" applyBorder="1" applyAlignment="1" applyProtection="1">
      <alignment horizontal="right" vertical="center"/>
      <protection hidden="1"/>
    </xf>
    <xf numFmtId="0" fontId="0" fillId="0" borderId="28" xfId="0" applyBorder="1" applyAlignment="1" applyProtection="1">
      <alignment horizontal="right" vertical="center"/>
      <protection hidden="1"/>
    </xf>
    <xf numFmtId="0" fontId="0" fillId="0" borderId="29" xfId="0" applyBorder="1" applyAlignment="1" applyProtection="1">
      <alignment horizontal="right" vertical="center"/>
      <protection hidden="1"/>
    </xf>
    <xf numFmtId="0" fontId="0" fillId="0" borderId="30" xfId="0" applyFill="1" applyBorder="1" applyAlignment="1" applyProtection="1">
      <alignment horizontal="right" vertical="center"/>
      <protection hidden="1"/>
    </xf>
    <xf numFmtId="10" fontId="3" fillId="0" borderId="24" xfId="0" applyNumberFormat="1" applyFont="1" applyFill="1" applyBorder="1" applyAlignment="1" applyProtection="1">
      <alignment horizontal="right" vertical="center"/>
      <protection hidden="1"/>
    </xf>
    <xf numFmtId="0" fontId="0" fillId="0" borderId="24" xfId="0" applyBorder="1" applyAlignment="1" applyProtection="1">
      <alignment horizontal="right" vertical="center"/>
      <protection hidden="1"/>
    </xf>
    <xf numFmtId="0" fontId="0" fillId="0" borderId="1" xfId="0" applyBorder="1" applyAlignment="1" applyProtection="1">
      <alignment horizontal="right" vertical="center"/>
      <protection hidden="1"/>
    </xf>
    <xf numFmtId="0" fontId="0" fillId="0" borderId="16" xfId="0" applyBorder="1" applyAlignment="1" applyProtection="1">
      <alignment horizontal="right" vertical="center"/>
      <protection hidden="1"/>
    </xf>
    <xf numFmtId="38" fontId="0" fillId="0" borderId="24" xfId="1" applyFont="1" applyBorder="1" applyAlignment="1" applyProtection="1">
      <alignment horizontal="right" vertical="center"/>
      <protection hidden="1"/>
    </xf>
    <xf numFmtId="38" fontId="0" fillId="0" borderId="1" xfId="1" applyFont="1" applyBorder="1" applyAlignment="1" applyProtection="1">
      <alignment horizontal="right" vertical="center"/>
      <protection hidden="1"/>
    </xf>
    <xf numFmtId="38" fontId="0" fillId="0" borderId="2" xfId="1" applyFont="1" applyBorder="1" applyAlignment="1" applyProtection="1">
      <alignment horizontal="right" vertical="center"/>
      <protection hidden="1"/>
    </xf>
    <xf numFmtId="0" fontId="0" fillId="0" borderId="0" xfId="0" applyAlignment="1" applyProtection="1">
      <alignment horizontal="left" vertical="center"/>
      <protection hidden="1"/>
    </xf>
    <xf numFmtId="0" fontId="20" fillId="2" borderId="0" xfId="0" applyFont="1" applyFill="1" applyBorder="1" applyAlignment="1" applyProtection="1">
      <alignment vertical="center"/>
      <protection hidden="1"/>
    </xf>
    <xf numFmtId="0" fontId="21" fillId="2" borderId="0" xfId="0" applyFont="1" applyFill="1" applyBorder="1" applyAlignment="1" applyProtection="1">
      <alignment vertical="center"/>
      <protection hidden="1"/>
    </xf>
    <xf numFmtId="0" fontId="22" fillId="2" borderId="0" xfId="0" applyFont="1" applyFill="1" applyBorder="1" applyAlignment="1" applyProtection="1">
      <alignment vertical="center"/>
      <protection hidden="1"/>
    </xf>
    <xf numFmtId="177" fontId="19" fillId="2" borderId="0" xfId="0" applyNumberFormat="1" applyFont="1" applyFill="1" applyBorder="1" applyAlignment="1" applyProtection="1">
      <alignment horizontal="right" vertical="center"/>
      <protection hidden="1"/>
    </xf>
    <xf numFmtId="176" fontId="7" fillId="2" borderId="1" xfId="0" applyNumberFormat="1" applyFont="1" applyFill="1" applyBorder="1" applyAlignment="1" applyProtection="1">
      <alignment horizontal="center" vertical="center"/>
      <protection hidden="1"/>
    </xf>
    <xf numFmtId="176" fontId="17" fillId="2" borderId="0" xfId="0" applyNumberFormat="1" applyFont="1" applyFill="1" applyBorder="1" applyAlignment="1" applyProtection="1">
      <alignment vertical="center"/>
      <protection hidden="1"/>
    </xf>
    <xf numFmtId="177" fontId="7" fillId="2" borderId="0" xfId="0" applyNumberFormat="1" applyFont="1" applyFill="1" applyBorder="1" applyAlignment="1" applyProtection="1">
      <alignment horizontal="right" vertical="center"/>
      <protection hidden="1"/>
    </xf>
    <xf numFmtId="177" fontId="16" fillId="2" borderId="0" xfId="0" applyNumberFormat="1" applyFont="1" applyFill="1" applyBorder="1" applyAlignment="1" applyProtection="1">
      <alignment horizontal="center" vertical="center" shrinkToFit="1"/>
      <protection hidden="1"/>
    </xf>
    <xf numFmtId="0" fontId="6" fillId="2" borderId="0" xfId="0" applyFont="1" applyFill="1" applyBorder="1" applyAlignment="1" applyProtection="1">
      <alignment horizontal="right" vertical="center"/>
      <protection hidden="1"/>
    </xf>
    <xf numFmtId="0" fontId="6" fillId="2" borderId="0" xfId="0" applyFont="1" applyFill="1" applyBorder="1" applyAlignment="1" applyProtection="1">
      <alignment horizontal="center" vertical="center"/>
      <protection hidden="1"/>
    </xf>
    <xf numFmtId="38" fontId="7" fillId="2" borderId="1" xfId="0" applyNumberFormat="1" applyFont="1" applyFill="1" applyBorder="1" applyAlignment="1" applyProtection="1">
      <alignment horizontal="center" vertical="center"/>
      <protection hidden="1"/>
    </xf>
    <xf numFmtId="0" fontId="6" fillId="2" borderId="53" xfId="0" applyFont="1" applyFill="1" applyBorder="1" applyAlignment="1" applyProtection="1">
      <alignment vertical="center"/>
      <protection hidden="1"/>
    </xf>
    <xf numFmtId="0" fontId="6" fillId="2" borderId="54" xfId="0" applyFont="1" applyFill="1" applyBorder="1" applyAlignment="1" applyProtection="1">
      <alignment vertical="center"/>
      <protection hidden="1"/>
    </xf>
    <xf numFmtId="0" fontId="6" fillId="2" borderId="55" xfId="0" applyFont="1" applyFill="1" applyBorder="1" applyAlignment="1" applyProtection="1">
      <alignment vertical="center"/>
      <protection hidden="1"/>
    </xf>
    <xf numFmtId="0" fontId="6" fillId="2" borderId="56" xfId="0" applyFont="1" applyFill="1" applyBorder="1" applyAlignment="1" applyProtection="1">
      <alignment vertical="center"/>
      <protection hidden="1"/>
    </xf>
    <xf numFmtId="0" fontId="12" fillId="2" borderId="57" xfId="0" applyFont="1" applyFill="1" applyBorder="1" applyAlignment="1" applyProtection="1">
      <alignment vertical="center"/>
      <protection hidden="1"/>
    </xf>
    <xf numFmtId="0" fontId="13" fillId="2" borderId="57" xfId="0" applyFont="1" applyFill="1" applyBorder="1" applyAlignment="1" applyProtection="1">
      <alignment vertical="center"/>
      <protection hidden="1"/>
    </xf>
    <xf numFmtId="0" fontId="6" fillId="2" borderId="57" xfId="0" applyFont="1" applyFill="1" applyBorder="1" applyAlignment="1" applyProtection="1">
      <alignment vertical="center"/>
      <protection hidden="1"/>
    </xf>
    <xf numFmtId="38" fontId="6" fillId="2" borderId="57" xfId="0" applyNumberFormat="1" applyFont="1" applyFill="1" applyBorder="1" applyAlignment="1" applyProtection="1">
      <alignment horizontal="right" vertical="center"/>
      <protection hidden="1"/>
    </xf>
    <xf numFmtId="38" fontId="6" fillId="2" borderId="57" xfId="0" applyNumberFormat="1" applyFont="1" applyFill="1" applyBorder="1" applyAlignment="1" applyProtection="1">
      <alignment horizontal="center" vertical="center"/>
      <protection hidden="1"/>
    </xf>
    <xf numFmtId="0" fontId="6" fillId="2" borderId="57" xfId="0" applyFont="1" applyFill="1" applyBorder="1" applyAlignment="1" applyProtection="1">
      <alignment horizontal="center" vertical="center"/>
      <protection hidden="1"/>
    </xf>
    <xf numFmtId="38" fontId="6" fillId="2" borderId="54" xfId="1" applyFont="1" applyFill="1" applyBorder="1" applyAlignment="1" applyProtection="1">
      <alignment horizontal="right" vertical="center"/>
      <protection hidden="1"/>
    </xf>
    <xf numFmtId="38" fontId="19" fillId="2" borderId="0" xfId="0" applyNumberFormat="1" applyFont="1" applyFill="1" applyBorder="1" applyAlignment="1" applyProtection="1">
      <alignment horizontal="center" vertical="center"/>
      <protection hidden="1"/>
    </xf>
    <xf numFmtId="0" fontId="24" fillId="2" borderId="8" xfId="0" applyFont="1" applyFill="1" applyBorder="1" applyAlignment="1" applyProtection="1">
      <alignment vertical="center"/>
      <protection hidden="1"/>
    </xf>
    <xf numFmtId="0" fontId="6" fillId="2" borderId="17" xfId="0" applyFont="1" applyFill="1" applyBorder="1" applyAlignment="1" applyProtection="1">
      <alignment horizontal="center" vertical="center"/>
      <protection hidden="1"/>
    </xf>
    <xf numFmtId="178" fontId="10" fillId="2" borderId="0" xfId="0" applyNumberFormat="1" applyFont="1" applyFill="1" applyBorder="1" applyAlignment="1" applyProtection="1">
      <alignment horizontal="right" vertical="center"/>
      <protection hidden="1"/>
    </xf>
    <xf numFmtId="0" fontId="6" fillId="2" borderId="0" xfId="0" applyFont="1" applyFill="1" applyBorder="1" applyAlignment="1" applyProtection="1">
      <alignment horizontal="center" vertical="center"/>
      <protection hidden="1"/>
    </xf>
    <xf numFmtId="176" fontId="24" fillId="2" borderId="0" xfId="0" applyNumberFormat="1" applyFont="1" applyFill="1" applyBorder="1" applyAlignment="1" applyProtection="1">
      <alignment horizontal="right" vertical="center"/>
      <protection hidden="1"/>
    </xf>
    <xf numFmtId="38" fontId="25" fillId="2" borderId="0" xfId="0" applyNumberFormat="1" applyFont="1" applyFill="1" applyBorder="1" applyAlignment="1" applyProtection="1">
      <alignment horizontal="right" vertical="center" shrinkToFit="1"/>
      <protection hidden="1"/>
    </xf>
    <xf numFmtId="0" fontId="25" fillId="2" borderId="0" xfId="0" applyFont="1" applyFill="1" applyBorder="1" applyAlignment="1" applyProtection="1">
      <alignment horizontal="right" vertical="center" shrinkToFit="1"/>
      <protection hidden="1"/>
    </xf>
    <xf numFmtId="38" fontId="6" fillId="2" borderId="0" xfId="0" applyNumberFormat="1" applyFont="1" applyFill="1" applyBorder="1" applyAlignment="1" applyProtection="1">
      <alignment vertical="center"/>
      <protection hidden="1"/>
    </xf>
    <xf numFmtId="38" fontId="26" fillId="2" borderId="0" xfId="0" applyNumberFormat="1" applyFont="1" applyFill="1" applyBorder="1" applyAlignment="1" applyProtection="1">
      <alignment vertical="center"/>
      <protection hidden="1"/>
    </xf>
    <xf numFmtId="177" fontId="7" fillId="2" borderId="0" xfId="0" applyNumberFormat="1" applyFont="1" applyFill="1" applyBorder="1" applyAlignment="1" applyProtection="1">
      <alignment horizontal="right" vertical="center"/>
      <protection hidden="1"/>
    </xf>
    <xf numFmtId="0" fontId="0" fillId="0" borderId="58" xfId="0" applyFill="1" applyBorder="1" applyAlignment="1" applyProtection="1">
      <alignment horizontal="right" vertical="center"/>
      <protection hidden="1"/>
    </xf>
    <xf numFmtId="10" fontId="3" fillId="0" borderId="59" xfId="0" applyNumberFormat="1" applyFont="1" applyFill="1" applyBorder="1" applyAlignment="1" applyProtection="1">
      <alignment horizontal="right" vertical="center"/>
      <protection hidden="1"/>
    </xf>
    <xf numFmtId="10" fontId="3" fillId="0" borderId="28" xfId="0" applyNumberFormat="1" applyFont="1" applyFill="1" applyBorder="1" applyAlignment="1" applyProtection="1">
      <alignment horizontal="right" vertical="center"/>
      <protection hidden="1"/>
    </xf>
    <xf numFmtId="178" fontId="3" fillId="0" borderId="28" xfId="1" applyNumberFormat="1" applyFont="1" applyFill="1" applyBorder="1" applyAlignment="1" applyProtection="1">
      <alignment horizontal="right" vertical="center"/>
      <protection hidden="1"/>
    </xf>
    <xf numFmtId="178" fontId="3" fillId="0" borderId="60" xfId="1" applyNumberFormat="1" applyFont="1" applyFill="1" applyBorder="1" applyAlignment="1" applyProtection="1">
      <alignment horizontal="right" vertical="center"/>
      <protection hidden="1"/>
    </xf>
    <xf numFmtId="0" fontId="0" fillId="0" borderId="59" xfId="0" applyBorder="1" applyAlignment="1" applyProtection="1">
      <alignment horizontal="right" vertical="center"/>
      <protection hidden="1"/>
    </xf>
    <xf numFmtId="38" fontId="0" fillId="0" borderId="59" xfId="1" applyFont="1" applyBorder="1" applyAlignment="1" applyProtection="1">
      <alignment horizontal="right" vertical="center"/>
      <protection hidden="1"/>
    </xf>
    <xf numFmtId="38" fontId="0" fillId="0" borderId="28" xfId="1" applyFont="1" applyBorder="1" applyAlignment="1" applyProtection="1">
      <alignment horizontal="right" vertical="center"/>
      <protection hidden="1"/>
    </xf>
    <xf numFmtId="38" fontId="0" fillId="0" borderId="60" xfId="1" applyFont="1" applyBorder="1" applyAlignment="1" applyProtection="1">
      <alignment horizontal="right" vertical="center"/>
      <protection hidden="1"/>
    </xf>
    <xf numFmtId="176" fontId="7" fillId="2" borderId="1" xfId="0" applyNumberFormat="1" applyFont="1" applyFill="1" applyBorder="1" applyAlignment="1" applyProtection="1">
      <alignment horizontal="center" vertical="center"/>
      <protection hidden="1"/>
    </xf>
    <xf numFmtId="38" fontId="9" fillId="2" borderId="0" xfId="0" applyNumberFormat="1" applyFont="1" applyFill="1" applyBorder="1" applyAlignment="1" applyProtection="1">
      <alignment horizontal="center" vertical="center"/>
      <protection hidden="1"/>
    </xf>
    <xf numFmtId="38" fontId="28" fillId="2" borderId="0" xfId="0" applyNumberFormat="1" applyFont="1" applyFill="1" applyBorder="1" applyAlignment="1" applyProtection="1">
      <alignment horizontal="center" vertical="center"/>
      <protection hidden="1"/>
    </xf>
    <xf numFmtId="38" fontId="29" fillId="2" borderId="0" xfId="0" applyNumberFormat="1" applyFont="1" applyFill="1" applyBorder="1" applyAlignment="1" applyProtection="1">
      <alignment horizontal="left" vertical="center"/>
      <protection hidden="1"/>
    </xf>
    <xf numFmtId="38" fontId="30" fillId="2" borderId="0" xfId="0" applyNumberFormat="1" applyFont="1" applyFill="1" applyBorder="1" applyAlignment="1" applyProtection="1">
      <alignment horizontal="left" vertical="center"/>
      <protection hidden="1"/>
    </xf>
    <xf numFmtId="0" fontId="7" fillId="2" borderId="0" xfId="0" applyNumberFormat="1" applyFont="1" applyFill="1" applyBorder="1" applyAlignment="1" applyProtection="1">
      <alignment horizontal="center" vertical="center"/>
      <protection hidden="1"/>
    </xf>
    <xf numFmtId="0" fontId="0" fillId="0" borderId="62" xfId="0" applyBorder="1" applyAlignment="1" applyProtection="1">
      <alignment horizontal="right" vertical="center"/>
      <protection hidden="1"/>
    </xf>
    <xf numFmtId="0" fontId="0" fillId="0" borderId="63" xfId="0" applyBorder="1" applyAlignment="1" applyProtection="1">
      <alignment horizontal="right" vertical="center"/>
      <protection hidden="1"/>
    </xf>
    <xf numFmtId="0" fontId="0" fillId="0" borderId="64" xfId="0" applyBorder="1" applyAlignment="1" applyProtection="1">
      <alignment horizontal="right" vertical="center"/>
      <protection hidden="1"/>
    </xf>
    <xf numFmtId="0" fontId="0" fillId="0" borderId="65" xfId="0" applyBorder="1" applyAlignment="1" applyProtection="1">
      <alignment horizontal="right" vertical="center"/>
      <protection hidden="1"/>
    </xf>
    <xf numFmtId="0" fontId="0" fillId="0" borderId="66" xfId="0" applyBorder="1" applyAlignment="1" applyProtection="1">
      <alignment horizontal="right" vertical="center"/>
      <protection hidden="1"/>
    </xf>
    <xf numFmtId="0" fontId="31" fillId="2" borderId="11" xfId="0" applyFont="1" applyFill="1" applyBorder="1" applyAlignment="1" applyProtection="1">
      <alignment horizontal="center" vertical="center"/>
      <protection hidden="1"/>
    </xf>
    <xf numFmtId="0" fontId="32" fillId="2" borderId="9" xfId="0" applyFont="1" applyFill="1" applyBorder="1" applyAlignment="1" applyProtection="1">
      <alignment horizontal="center" vertical="center"/>
    </xf>
    <xf numFmtId="0" fontId="32" fillId="2" borderId="0" xfId="0" applyFont="1" applyFill="1" applyAlignment="1" applyProtection="1">
      <alignment vertical="center"/>
      <protection hidden="1"/>
    </xf>
    <xf numFmtId="0" fontId="1" fillId="0" borderId="61" xfId="0" applyFont="1" applyBorder="1" applyAlignment="1" applyProtection="1">
      <alignment horizontal="right" vertical="center"/>
      <protection hidden="1"/>
    </xf>
    <xf numFmtId="38" fontId="1" fillId="0" borderId="1" xfId="1" applyFont="1" applyBorder="1" applyAlignment="1" applyProtection="1">
      <alignment horizontal="right" vertical="center"/>
      <protection hidden="1"/>
    </xf>
    <xf numFmtId="38" fontId="1" fillId="0" borderId="2" xfId="1" applyFont="1" applyBorder="1" applyAlignment="1" applyProtection="1">
      <alignment horizontal="right" vertical="center"/>
      <protection hidden="1"/>
    </xf>
    <xf numFmtId="0" fontId="1" fillId="0" borderId="67" xfId="0" applyFont="1" applyBorder="1" applyAlignment="1" applyProtection="1">
      <alignment horizontal="right" vertical="center"/>
      <protection hidden="1"/>
    </xf>
    <xf numFmtId="178" fontId="3" fillId="0" borderId="42" xfId="1" applyNumberFormat="1" applyFont="1" applyFill="1" applyBorder="1" applyAlignment="1" applyProtection="1">
      <alignment horizontal="right" vertical="center"/>
      <protection hidden="1"/>
    </xf>
    <xf numFmtId="0" fontId="1" fillId="0" borderId="24" xfId="0" applyFont="1" applyBorder="1" applyAlignment="1" applyProtection="1">
      <alignment horizontal="right" vertical="center"/>
      <protection hidden="1"/>
    </xf>
    <xf numFmtId="0" fontId="6" fillId="2" borderId="0" xfId="0" applyFont="1" applyFill="1" applyBorder="1" applyAlignment="1" applyProtection="1">
      <alignment horizontal="center" vertical="center"/>
      <protection hidden="1"/>
    </xf>
    <xf numFmtId="0" fontId="6" fillId="2" borderId="0" xfId="0" applyFont="1" applyFill="1" applyBorder="1" applyAlignment="1" applyProtection="1">
      <alignment horizontal="right" vertical="center"/>
      <protection hidden="1"/>
    </xf>
    <xf numFmtId="38" fontId="16" fillId="2" borderId="0" xfId="1" applyFont="1" applyFill="1" applyBorder="1" applyAlignment="1" applyProtection="1">
      <alignment horizontal="right" vertical="center"/>
      <protection hidden="1"/>
    </xf>
    <xf numFmtId="0" fontId="0" fillId="0" borderId="51" xfId="0" applyBorder="1" applyAlignment="1" applyProtection="1">
      <alignment horizontal="center" vertical="center"/>
      <protection hidden="1"/>
    </xf>
    <xf numFmtId="10" fontId="3" fillId="0" borderId="68" xfId="0" applyNumberFormat="1" applyFont="1" applyFill="1" applyBorder="1" applyAlignment="1" applyProtection="1">
      <alignment horizontal="right" vertical="center"/>
      <protection hidden="1"/>
    </xf>
    <xf numFmtId="10" fontId="3" fillId="0" borderId="69" xfId="0" applyNumberFormat="1" applyFont="1" applyFill="1" applyBorder="1" applyAlignment="1" applyProtection="1">
      <alignment horizontal="right" vertical="center"/>
      <protection hidden="1"/>
    </xf>
    <xf numFmtId="178" fontId="3" fillId="0" borderId="69" xfId="1" applyNumberFormat="1" applyFont="1" applyFill="1" applyBorder="1" applyAlignment="1" applyProtection="1">
      <alignment horizontal="right" vertical="center"/>
      <protection hidden="1"/>
    </xf>
    <xf numFmtId="0" fontId="0" fillId="0" borderId="68" xfId="0" applyBorder="1" applyAlignment="1" applyProtection="1">
      <alignment horizontal="right" vertical="center"/>
      <protection hidden="1"/>
    </xf>
    <xf numFmtId="0" fontId="0" fillId="0" borderId="69" xfId="0" applyBorder="1" applyAlignment="1" applyProtection="1">
      <alignment horizontal="right" vertical="center"/>
      <protection hidden="1"/>
    </xf>
    <xf numFmtId="0" fontId="0" fillId="0" borderId="42" xfId="0" applyBorder="1" applyAlignment="1" applyProtection="1">
      <alignment horizontal="right" vertical="center"/>
      <protection hidden="1"/>
    </xf>
    <xf numFmtId="38" fontId="0" fillId="0" borderId="68" xfId="1" applyFont="1" applyBorder="1" applyAlignment="1" applyProtection="1">
      <alignment horizontal="right" vertical="center"/>
      <protection hidden="1"/>
    </xf>
    <xf numFmtId="38" fontId="0" fillId="0" borderId="69" xfId="1" applyFont="1" applyBorder="1" applyAlignment="1" applyProtection="1">
      <alignment horizontal="right" vertical="center"/>
      <protection hidden="1"/>
    </xf>
    <xf numFmtId="38" fontId="1" fillId="0" borderId="69" xfId="1" applyFont="1" applyBorder="1" applyAlignment="1" applyProtection="1">
      <alignment horizontal="right" vertical="center"/>
      <protection hidden="1"/>
    </xf>
    <xf numFmtId="38" fontId="1" fillId="0" borderId="70" xfId="1" applyFont="1" applyBorder="1" applyAlignment="1" applyProtection="1">
      <alignment horizontal="right" vertical="center"/>
      <protection hidden="1"/>
    </xf>
    <xf numFmtId="0" fontId="1" fillId="0" borderId="44" xfId="0" applyFont="1" applyBorder="1" applyAlignment="1" applyProtection="1">
      <alignment horizontal="right" vertical="center"/>
      <protection hidden="1"/>
    </xf>
    <xf numFmtId="178" fontId="3" fillId="0" borderId="16" xfId="1" applyNumberFormat="1" applyFont="1" applyFill="1" applyBorder="1" applyAlignment="1" applyProtection="1">
      <alignment horizontal="right" vertical="center"/>
      <protection hidden="1"/>
    </xf>
    <xf numFmtId="10" fontId="3" fillId="0" borderId="71" xfId="0" applyNumberFormat="1" applyFont="1" applyFill="1" applyBorder="1" applyAlignment="1" applyProtection="1">
      <alignment horizontal="right" vertical="center"/>
      <protection hidden="1"/>
    </xf>
    <xf numFmtId="10" fontId="3" fillId="0" borderId="72" xfId="0" applyNumberFormat="1" applyFont="1" applyFill="1" applyBorder="1" applyAlignment="1" applyProtection="1">
      <alignment horizontal="right" vertical="center"/>
      <protection hidden="1"/>
    </xf>
    <xf numFmtId="178" fontId="3" fillId="0" borderId="72" xfId="1" applyNumberFormat="1" applyFont="1" applyFill="1" applyBorder="1" applyAlignment="1" applyProtection="1">
      <alignment horizontal="right" vertical="center"/>
      <protection hidden="1"/>
    </xf>
    <xf numFmtId="178" fontId="3" fillId="0" borderId="73" xfId="1" applyNumberFormat="1" applyFont="1" applyFill="1" applyBorder="1" applyAlignment="1" applyProtection="1">
      <alignment horizontal="right" vertical="center"/>
      <protection hidden="1"/>
    </xf>
    <xf numFmtId="10" fontId="3" fillId="0" borderId="74" xfId="0" applyNumberFormat="1" applyFont="1" applyFill="1" applyBorder="1" applyAlignment="1" applyProtection="1">
      <alignment horizontal="right" vertical="center"/>
      <protection hidden="1"/>
    </xf>
    <xf numFmtId="10" fontId="3" fillId="0" borderId="75" xfId="0" applyNumberFormat="1" applyFont="1" applyFill="1" applyBorder="1" applyAlignment="1" applyProtection="1">
      <alignment horizontal="right" vertical="center"/>
      <protection hidden="1"/>
    </xf>
    <xf numFmtId="178" fontId="3" fillId="0" borderId="75" xfId="1" applyNumberFormat="1" applyFont="1" applyFill="1" applyBorder="1" applyAlignment="1" applyProtection="1">
      <alignment horizontal="right" vertical="center"/>
      <protection hidden="1"/>
    </xf>
    <xf numFmtId="178" fontId="3" fillId="0" borderId="76" xfId="1" applyNumberFormat="1" applyFont="1" applyFill="1" applyBorder="1" applyAlignment="1" applyProtection="1">
      <alignment horizontal="right" vertical="center"/>
      <protection hidden="1"/>
    </xf>
    <xf numFmtId="10" fontId="3" fillId="0" borderId="77" xfId="0" applyNumberFormat="1" applyFont="1" applyFill="1" applyBorder="1" applyAlignment="1" applyProtection="1">
      <alignment horizontal="right" vertical="center"/>
      <protection hidden="1"/>
    </xf>
    <xf numFmtId="10" fontId="3" fillId="0" borderId="78" xfId="0" applyNumberFormat="1" applyFont="1" applyFill="1" applyBorder="1" applyAlignment="1" applyProtection="1">
      <alignment horizontal="right" vertical="center"/>
      <protection hidden="1"/>
    </xf>
    <xf numFmtId="178" fontId="3" fillId="0" borderId="78" xfId="1" applyNumberFormat="1" applyFont="1" applyFill="1" applyBorder="1" applyAlignment="1" applyProtection="1">
      <alignment horizontal="right" vertical="center"/>
      <protection hidden="1"/>
    </xf>
    <xf numFmtId="178" fontId="3" fillId="0" borderId="79" xfId="1" applyNumberFormat="1" applyFont="1" applyFill="1" applyBorder="1" applyAlignment="1" applyProtection="1">
      <alignment horizontal="right" vertical="center"/>
      <protection hidden="1"/>
    </xf>
    <xf numFmtId="38" fontId="9" fillId="2" borderId="0" xfId="0" applyNumberFormat="1" applyFont="1" applyFill="1" applyBorder="1" applyAlignment="1" applyProtection="1">
      <alignment horizontal="right" vertical="center" shrinkToFit="1"/>
      <protection hidden="1"/>
    </xf>
    <xf numFmtId="0" fontId="6" fillId="4" borderId="8" xfId="0" applyFont="1" applyFill="1" applyBorder="1" applyAlignment="1" applyProtection="1">
      <alignment vertical="center"/>
      <protection hidden="1"/>
    </xf>
    <xf numFmtId="0" fontId="14" fillId="4" borderId="0" xfId="0" applyFont="1" applyFill="1" applyBorder="1" applyAlignment="1" applyProtection="1">
      <alignment vertical="center"/>
      <protection hidden="1"/>
    </xf>
    <xf numFmtId="0" fontId="6" fillId="4" borderId="16" xfId="0" applyFont="1" applyFill="1" applyBorder="1" applyAlignment="1" applyProtection="1">
      <alignment vertical="center"/>
      <protection hidden="1"/>
    </xf>
    <xf numFmtId="0" fontId="6" fillId="4" borderId="11" xfId="0" applyFont="1" applyFill="1" applyBorder="1" applyAlignment="1" applyProtection="1">
      <alignment horizontal="right" vertical="center"/>
      <protection hidden="1"/>
    </xf>
    <xf numFmtId="0" fontId="6" fillId="4" borderId="11" xfId="0" applyFont="1" applyFill="1" applyBorder="1" applyAlignment="1" applyProtection="1">
      <alignment vertical="center"/>
      <protection hidden="1"/>
    </xf>
    <xf numFmtId="0" fontId="6" fillId="4" borderId="12" xfId="0" applyFont="1" applyFill="1" applyBorder="1" applyAlignment="1" applyProtection="1">
      <alignment horizontal="left" vertical="center"/>
      <protection hidden="1"/>
    </xf>
    <xf numFmtId="0" fontId="6" fillId="4" borderId="0" xfId="0" applyFont="1" applyFill="1" applyBorder="1" applyAlignment="1" applyProtection="1">
      <alignment vertical="center"/>
      <protection hidden="1"/>
    </xf>
    <xf numFmtId="0" fontId="13" fillId="4" borderId="0" xfId="0" applyFont="1" applyFill="1" applyBorder="1" applyAlignment="1" applyProtection="1">
      <alignment vertical="center"/>
      <protection hidden="1"/>
    </xf>
    <xf numFmtId="0" fontId="6" fillId="4" borderId="0" xfId="0" applyFont="1" applyFill="1" applyBorder="1" applyAlignment="1" applyProtection="1">
      <alignment horizontal="right" vertical="center"/>
      <protection hidden="1"/>
    </xf>
    <xf numFmtId="0" fontId="6" fillId="4" borderId="0" xfId="0" applyFont="1" applyFill="1" applyBorder="1" applyAlignment="1" applyProtection="1">
      <alignment horizontal="left" vertical="center"/>
      <protection hidden="1"/>
    </xf>
    <xf numFmtId="0" fontId="6" fillId="4" borderId="17" xfId="0" applyFont="1" applyFill="1" applyBorder="1" applyAlignment="1" applyProtection="1">
      <alignment horizontal="center" vertical="center"/>
      <protection hidden="1"/>
    </xf>
    <xf numFmtId="0" fontId="8" fillId="4" borderId="17" xfId="0" applyFont="1" applyFill="1" applyBorder="1" applyAlignment="1" applyProtection="1">
      <alignment vertical="center"/>
      <protection hidden="1"/>
    </xf>
    <xf numFmtId="0" fontId="6" fillId="4" borderId="17" xfId="0" applyFont="1" applyFill="1" applyBorder="1" applyAlignment="1" applyProtection="1">
      <alignment vertical="center"/>
      <protection hidden="1"/>
    </xf>
    <xf numFmtId="0" fontId="6" fillId="4" borderId="18" xfId="0" applyFont="1" applyFill="1" applyBorder="1" applyAlignment="1" applyProtection="1">
      <alignment vertical="center"/>
      <protection hidden="1"/>
    </xf>
    <xf numFmtId="177" fontId="7" fillId="2" borderId="0" xfId="0" applyNumberFormat="1" applyFont="1" applyFill="1" applyBorder="1" applyAlignment="1" applyProtection="1">
      <alignment horizontal="right" vertical="center"/>
      <protection hidden="1"/>
    </xf>
    <xf numFmtId="0" fontId="6" fillId="2" borderId="0" xfId="0" applyFont="1" applyFill="1" applyBorder="1" applyAlignment="1" applyProtection="1">
      <alignment horizontal="center" vertical="center"/>
      <protection hidden="1"/>
    </xf>
    <xf numFmtId="0" fontId="6" fillId="2" borderId="0" xfId="0" applyFont="1" applyFill="1" applyBorder="1" applyAlignment="1" applyProtection="1">
      <alignment horizontal="right" vertical="center"/>
      <protection hidden="1"/>
    </xf>
    <xf numFmtId="38" fontId="7" fillId="2" borderId="54" xfId="0" applyNumberFormat="1" applyFont="1" applyFill="1" applyBorder="1" applyAlignment="1" applyProtection="1">
      <alignment horizontal="center" vertical="center"/>
      <protection hidden="1"/>
    </xf>
    <xf numFmtId="38" fontId="9" fillId="2" borderId="31" xfId="0" applyNumberFormat="1" applyFont="1" applyFill="1" applyBorder="1" applyAlignment="1" applyProtection="1">
      <alignment horizontal="right" vertical="center"/>
      <protection hidden="1"/>
    </xf>
    <xf numFmtId="38" fontId="9" fillId="2" borderId="17" xfId="0" applyNumberFormat="1" applyFont="1" applyFill="1" applyBorder="1" applyAlignment="1" applyProtection="1">
      <alignment horizontal="right" vertical="center"/>
      <protection hidden="1"/>
    </xf>
    <xf numFmtId="38" fontId="9" fillId="2" borderId="18" xfId="0" applyNumberFormat="1" applyFont="1" applyFill="1" applyBorder="1" applyAlignment="1" applyProtection="1">
      <alignment horizontal="right" vertical="center"/>
      <protection hidden="1"/>
    </xf>
    <xf numFmtId="38" fontId="9" fillId="0" borderId="31" xfId="1" applyFont="1" applyFill="1" applyBorder="1" applyAlignment="1" applyProtection="1">
      <alignment horizontal="right" vertical="center" shrinkToFit="1"/>
    </xf>
    <xf numFmtId="38" fontId="9" fillId="0" borderId="17" xfId="1" applyFont="1" applyFill="1" applyBorder="1" applyAlignment="1" applyProtection="1">
      <alignment horizontal="right" vertical="center" shrinkToFit="1"/>
    </xf>
    <xf numFmtId="38" fontId="9" fillId="0" borderId="18" xfId="1" applyFont="1" applyFill="1" applyBorder="1" applyAlignment="1" applyProtection="1">
      <alignment horizontal="right" vertical="center" shrinkToFit="1"/>
    </xf>
    <xf numFmtId="38" fontId="16" fillId="2" borderId="0" xfId="1" applyFont="1" applyFill="1" applyBorder="1" applyAlignment="1" applyProtection="1">
      <alignment horizontal="right" vertical="center"/>
      <protection hidden="1"/>
    </xf>
    <xf numFmtId="38" fontId="9" fillId="2" borderId="51" xfId="0" applyNumberFormat="1" applyFont="1" applyFill="1" applyBorder="1" applyAlignment="1" applyProtection="1">
      <alignment horizontal="center" vertical="center"/>
      <protection hidden="1"/>
    </xf>
    <xf numFmtId="0" fontId="8" fillId="2" borderId="32" xfId="0" applyFont="1" applyFill="1" applyBorder="1" applyAlignment="1" applyProtection="1">
      <alignment horizontal="center" vertical="center"/>
      <protection hidden="1"/>
    </xf>
    <xf numFmtId="0" fontId="8" fillId="2" borderId="9" xfId="0" applyFont="1" applyFill="1" applyBorder="1" applyAlignment="1" applyProtection="1">
      <alignment horizontal="center" vertical="center"/>
      <protection hidden="1"/>
    </xf>
    <xf numFmtId="0" fontId="8" fillId="2" borderId="33" xfId="0" applyFont="1" applyFill="1" applyBorder="1" applyAlignment="1" applyProtection="1">
      <alignment horizontal="center" vertical="center"/>
      <protection hidden="1"/>
    </xf>
    <xf numFmtId="178" fontId="10" fillId="2" borderId="16" xfId="0" applyNumberFormat="1" applyFont="1" applyFill="1" applyBorder="1" applyAlignment="1" applyProtection="1">
      <alignment horizontal="right" vertical="center"/>
      <protection hidden="1"/>
    </xf>
    <xf numFmtId="178" fontId="10" fillId="2" borderId="11" xfId="0" applyNumberFormat="1" applyFont="1" applyFill="1" applyBorder="1" applyAlignment="1" applyProtection="1">
      <alignment horizontal="right" vertical="center"/>
      <protection hidden="1"/>
    </xf>
    <xf numFmtId="178" fontId="10" fillId="2" borderId="12" xfId="0" applyNumberFormat="1" applyFont="1" applyFill="1" applyBorder="1" applyAlignment="1" applyProtection="1">
      <alignment horizontal="right" vertical="center"/>
      <protection hidden="1"/>
    </xf>
    <xf numFmtId="0" fontId="8" fillId="2" borderId="16" xfId="0" applyFont="1" applyFill="1" applyBorder="1" applyAlignment="1" applyProtection="1">
      <alignment horizontal="center" vertical="center"/>
      <protection hidden="1"/>
    </xf>
    <xf numFmtId="0" fontId="8" fillId="2" borderId="11" xfId="0" applyFont="1" applyFill="1" applyBorder="1" applyAlignment="1" applyProtection="1">
      <alignment horizontal="center" vertical="center"/>
      <protection hidden="1"/>
    </xf>
    <xf numFmtId="0" fontId="8" fillId="2" borderId="12" xfId="0" applyFont="1" applyFill="1" applyBorder="1" applyAlignment="1" applyProtection="1">
      <alignment horizontal="center" vertical="center"/>
      <protection hidden="1"/>
    </xf>
    <xf numFmtId="0" fontId="10" fillId="2" borderId="34" xfId="0" applyFont="1" applyFill="1" applyBorder="1" applyAlignment="1" applyProtection="1">
      <alignment horizontal="center" vertical="center"/>
      <protection hidden="1"/>
    </xf>
    <xf numFmtId="0" fontId="10" fillId="2" borderId="35" xfId="0" applyFont="1" applyFill="1" applyBorder="1" applyAlignment="1" applyProtection="1">
      <alignment horizontal="center" vertical="center"/>
      <protection hidden="1"/>
    </xf>
    <xf numFmtId="0" fontId="10" fillId="2" borderId="36" xfId="0" applyFont="1" applyFill="1" applyBorder="1" applyAlignment="1" applyProtection="1">
      <alignment horizontal="center" vertical="center"/>
      <protection hidden="1"/>
    </xf>
    <xf numFmtId="10" fontId="10" fillId="2" borderId="16" xfId="0" applyNumberFormat="1" applyFont="1" applyFill="1" applyBorder="1" applyAlignment="1" applyProtection="1">
      <alignment horizontal="right" vertical="center"/>
      <protection hidden="1"/>
    </xf>
    <xf numFmtId="10" fontId="10" fillId="2" borderId="11" xfId="0" applyNumberFormat="1" applyFont="1" applyFill="1" applyBorder="1" applyAlignment="1" applyProtection="1">
      <alignment horizontal="right" vertical="center"/>
      <protection hidden="1"/>
    </xf>
    <xf numFmtId="10" fontId="10" fillId="2" borderId="12" xfId="0" applyNumberFormat="1" applyFont="1" applyFill="1" applyBorder="1" applyAlignment="1" applyProtection="1">
      <alignment horizontal="right" vertical="center"/>
      <protection hidden="1"/>
    </xf>
    <xf numFmtId="0" fontId="8" fillId="3" borderId="9" xfId="0" applyFont="1" applyFill="1" applyBorder="1" applyAlignment="1" applyProtection="1">
      <alignment horizontal="left" vertical="center"/>
      <protection locked="0"/>
    </xf>
    <xf numFmtId="0" fontId="8" fillId="3" borderId="39" xfId="0" applyFont="1" applyFill="1" applyBorder="1" applyAlignment="1" applyProtection="1">
      <alignment horizontal="left" vertical="center"/>
      <protection locked="0"/>
    </xf>
    <xf numFmtId="0" fontId="8" fillId="3" borderId="40" xfId="0" applyFont="1" applyFill="1" applyBorder="1" applyAlignment="1" applyProtection="1">
      <alignment horizontal="left" vertical="center"/>
      <protection locked="0"/>
    </xf>
    <xf numFmtId="0" fontId="8" fillId="3" borderId="41" xfId="0" applyFont="1" applyFill="1" applyBorder="1" applyAlignment="1" applyProtection="1">
      <alignment horizontal="left" vertical="center"/>
      <protection locked="0"/>
    </xf>
    <xf numFmtId="0" fontId="11" fillId="2" borderId="37" xfId="0" applyFont="1" applyFill="1" applyBorder="1" applyAlignment="1" applyProtection="1">
      <alignment horizontal="center" vertical="center"/>
      <protection hidden="1"/>
    </xf>
    <xf numFmtId="0" fontId="11" fillId="2" borderId="13" xfId="0" applyFont="1" applyFill="1" applyBorder="1" applyAlignment="1" applyProtection="1">
      <alignment horizontal="center" vertical="center"/>
      <protection hidden="1"/>
    </xf>
    <xf numFmtId="0" fontId="11" fillId="2" borderId="38" xfId="0" applyFont="1" applyFill="1" applyBorder="1" applyAlignment="1" applyProtection="1">
      <alignment horizontal="center" vertical="center"/>
      <protection hidden="1"/>
    </xf>
    <xf numFmtId="0" fontId="6" fillId="3" borderId="15" xfId="0" applyFont="1" applyFill="1" applyBorder="1" applyAlignment="1" applyProtection="1">
      <alignment horizontal="center" vertical="center" shrinkToFit="1"/>
      <protection locked="0"/>
    </xf>
    <xf numFmtId="0" fontId="8" fillId="2" borderId="15" xfId="0" applyFont="1" applyFill="1" applyBorder="1" applyAlignment="1" applyProtection="1">
      <alignment horizontal="center" vertical="center" shrinkToFit="1"/>
      <protection hidden="1"/>
    </xf>
    <xf numFmtId="0" fontId="6" fillId="2" borderId="0" xfId="0" applyFont="1" applyFill="1" applyBorder="1" applyAlignment="1" applyProtection="1">
      <alignment horizontal="right" vertical="center"/>
      <protection hidden="1"/>
    </xf>
    <xf numFmtId="0" fontId="8" fillId="2" borderId="16" xfId="0" applyFont="1" applyFill="1" applyBorder="1" applyAlignment="1" applyProtection="1">
      <alignment horizontal="right" vertical="center"/>
      <protection hidden="1"/>
    </xf>
    <xf numFmtId="0" fontId="8" fillId="2" borderId="11" xfId="0" applyFont="1" applyFill="1" applyBorder="1" applyAlignment="1" applyProtection="1">
      <alignment horizontal="right" vertical="center"/>
      <protection hidden="1"/>
    </xf>
    <xf numFmtId="0" fontId="8" fillId="2" borderId="44" xfId="0" applyFont="1" applyFill="1" applyBorder="1" applyAlignment="1" applyProtection="1">
      <alignment horizontal="center" vertical="center" shrinkToFit="1"/>
      <protection hidden="1"/>
    </xf>
    <xf numFmtId="0" fontId="8" fillId="2" borderId="11" xfId="0" applyFont="1" applyFill="1" applyBorder="1" applyAlignment="1" applyProtection="1">
      <alignment horizontal="center" vertical="center" shrinkToFit="1"/>
      <protection hidden="1"/>
    </xf>
    <xf numFmtId="0" fontId="8" fillId="2" borderId="45" xfId="0" applyFont="1" applyFill="1" applyBorder="1" applyAlignment="1" applyProtection="1">
      <alignment horizontal="center" vertical="center" shrinkToFit="1"/>
      <protection hidden="1"/>
    </xf>
    <xf numFmtId="0" fontId="8" fillId="3" borderId="30"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hidden="1"/>
    </xf>
    <xf numFmtId="0" fontId="8" fillId="2" borderId="17" xfId="0" applyFont="1" applyFill="1" applyBorder="1" applyAlignment="1" applyProtection="1">
      <alignment horizontal="center" vertical="center" shrinkToFit="1"/>
      <protection hidden="1"/>
    </xf>
    <xf numFmtId="0" fontId="8" fillId="2" borderId="18" xfId="0" applyFont="1" applyFill="1" applyBorder="1" applyAlignment="1" applyProtection="1">
      <alignment horizontal="center" vertical="center" shrinkToFit="1"/>
      <protection hidden="1"/>
    </xf>
    <xf numFmtId="0" fontId="8" fillId="3" borderId="16" xfId="0" applyFont="1" applyFill="1" applyBorder="1" applyAlignment="1" applyProtection="1">
      <alignment horizontal="center" vertical="center"/>
      <protection locked="0"/>
    </xf>
    <xf numFmtId="0" fontId="15" fillId="3" borderId="11" xfId="0" applyFont="1" applyFill="1" applyBorder="1" applyProtection="1">
      <protection locked="0"/>
    </xf>
    <xf numFmtId="0" fontId="15" fillId="3" borderId="12" xfId="0" applyFont="1" applyFill="1" applyBorder="1" applyProtection="1">
      <protection locked="0"/>
    </xf>
    <xf numFmtId="0" fontId="10" fillId="2" borderId="0" xfId="0" applyFont="1" applyFill="1" applyBorder="1" applyAlignment="1" applyProtection="1">
      <alignment horizontal="center" vertical="center"/>
      <protection hidden="1"/>
    </xf>
    <xf numFmtId="38" fontId="9" fillId="3" borderId="15" xfId="1" applyFont="1" applyFill="1" applyBorder="1" applyAlignment="1" applyProtection="1">
      <alignment horizontal="right" vertical="center" shrinkToFit="1"/>
      <protection locked="0"/>
    </xf>
    <xf numFmtId="177" fontId="7" fillId="2" borderId="16" xfId="0" applyNumberFormat="1" applyFont="1" applyFill="1" applyBorder="1" applyAlignment="1" applyProtection="1">
      <alignment horizontal="right" vertical="center"/>
      <protection hidden="1"/>
    </xf>
    <xf numFmtId="177" fontId="7" fillId="2" borderId="12" xfId="0" applyNumberFormat="1" applyFont="1" applyFill="1" applyBorder="1" applyAlignment="1" applyProtection="1">
      <alignment horizontal="right" vertical="center"/>
      <protection hidden="1"/>
    </xf>
    <xf numFmtId="177" fontId="7" fillId="2" borderId="1" xfId="0" applyNumberFormat="1" applyFont="1" applyFill="1" applyBorder="1" applyAlignment="1" applyProtection="1">
      <alignment horizontal="right" vertical="center"/>
      <protection hidden="1"/>
    </xf>
    <xf numFmtId="176" fontId="17" fillId="2" borderId="0" xfId="0" applyNumberFormat="1" applyFont="1" applyFill="1" applyBorder="1" applyAlignment="1" applyProtection="1">
      <alignment horizontal="center" vertical="center"/>
      <protection hidden="1"/>
    </xf>
    <xf numFmtId="0" fontId="7" fillId="2" borderId="1" xfId="0" applyFont="1" applyFill="1" applyBorder="1" applyAlignment="1" applyProtection="1">
      <alignment horizontal="center" vertical="center"/>
      <protection hidden="1"/>
    </xf>
    <xf numFmtId="177" fontId="16" fillId="2" borderId="0" xfId="0" applyNumberFormat="1" applyFont="1" applyFill="1" applyBorder="1" applyAlignment="1" applyProtection="1">
      <alignment horizontal="center" vertical="center" shrinkToFit="1"/>
      <protection hidden="1"/>
    </xf>
    <xf numFmtId="177" fontId="16" fillId="2" borderId="0" xfId="0" applyNumberFormat="1" applyFont="1" applyFill="1" applyBorder="1" applyAlignment="1" applyProtection="1">
      <alignment horizontal="center" vertical="center" wrapText="1" shrinkToFit="1"/>
      <protection hidden="1"/>
    </xf>
    <xf numFmtId="177" fontId="16" fillId="2" borderId="0" xfId="0" applyNumberFormat="1" applyFont="1" applyFill="1" applyBorder="1" applyAlignment="1" applyProtection="1">
      <alignment horizontal="center" vertical="center"/>
      <protection hidden="1"/>
    </xf>
    <xf numFmtId="176" fontId="7" fillId="2" borderId="1" xfId="0" applyNumberFormat="1" applyFont="1" applyFill="1" applyBorder="1" applyAlignment="1" applyProtection="1">
      <alignment horizontal="right" vertical="center"/>
      <protection hidden="1"/>
    </xf>
    <xf numFmtId="0" fontId="7" fillId="2" borderId="16" xfId="0" applyFont="1" applyFill="1" applyBorder="1" applyAlignment="1" applyProtection="1">
      <alignment horizontal="center" vertical="center"/>
      <protection hidden="1"/>
    </xf>
    <xf numFmtId="0" fontId="7" fillId="2" borderId="12" xfId="0" applyFont="1" applyFill="1" applyBorder="1" applyAlignment="1" applyProtection="1">
      <alignment horizontal="center" vertical="center"/>
      <protection hidden="1"/>
    </xf>
    <xf numFmtId="177" fontId="7" fillId="2" borderId="16" xfId="0" applyNumberFormat="1" applyFont="1" applyFill="1" applyBorder="1" applyAlignment="1" applyProtection="1">
      <alignment horizontal="center" vertical="center"/>
      <protection hidden="1"/>
    </xf>
    <xf numFmtId="177" fontId="7" fillId="2" borderId="12" xfId="0" applyNumberFormat="1" applyFont="1" applyFill="1" applyBorder="1" applyAlignment="1" applyProtection="1">
      <alignment horizontal="center" vertical="center"/>
      <protection hidden="1"/>
    </xf>
    <xf numFmtId="0" fontId="7" fillId="2" borderId="1" xfId="0" applyFont="1" applyFill="1" applyBorder="1" applyAlignment="1" applyProtection="1">
      <alignment horizontal="center" vertical="center" shrinkToFit="1"/>
      <protection hidden="1"/>
    </xf>
    <xf numFmtId="176" fontId="7" fillId="2" borderId="1" xfId="0" applyNumberFormat="1" applyFont="1" applyFill="1" applyBorder="1" applyAlignment="1" applyProtection="1">
      <alignment horizontal="center" vertical="center"/>
      <protection hidden="1"/>
    </xf>
    <xf numFmtId="0" fontId="21" fillId="3" borderId="15" xfId="0" applyFont="1" applyFill="1" applyBorder="1" applyAlignment="1" applyProtection="1">
      <alignment horizontal="center" vertical="center" shrinkToFit="1"/>
      <protection locked="0"/>
    </xf>
    <xf numFmtId="38" fontId="25" fillId="2" borderId="31" xfId="0" applyNumberFormat="1" applyFont="1" applyFill="1" applyBorder="1" applyAlignment="1" applyProtection="1">
      <alignment horizontal="right" vertical="center" shrinkToFit="1"/>
      <protection hidden="1"/>
    </xf>
    <xf numFmtId="0" fontId="25" fillId="2" borderId="17" xfId="0" applyFont="1" applyFill="1" applyBorder="1" applyAlignment="1" applyProtection="1">
      <alignment horizontal="right" vertical="center" shrinkToFit="1"/>
      <protection hidden="1"/>
    </xf>
    <xf numFmtId="0" fontId="25" fillId="2" borderId="18" xfId="0" applyFont="1" applyFill="1" applyBorder="1" applyAlignment="1" applyProtection="1">
      <alignment horizontal="right" vertical="center" shrinkToFit="1"/>
      <protection hidden="1"/>
    </xf>
    <xf numFmtId="176" fontId="24" fillId="2" borderId="0" xfId="0" applyNumberFormat="1" applyFont="1" applyFill="1" applyBorder="1" applyAlignment="1" applyProtection="1">
      <alignment horizontal="right" vertical="center"/>
      <protection hidden="1"/>
    </xf>
    <xf numFmtId="0" fontId="6" fillId="2" borderId="0" xfId="0" applyFont="1" applyFill="1" applyBorder="1" applyAlignment="1" applyProtection="1">
      <alignment horizontal="center" vertical="center"/>
      <protection hidden="1"/>
    </xf>
    <xf numFmtId="179" fontId="7" fillId="2" borderId="16" xfId="0" applyNumberFormat="1" applyFont="1" applyFill="1" applyBorder="1" applyAlignment="1" applyProtection="1">
      <alignment horizontal="center" vertical="center"/>
      <protection hidden="1"/>
    </xf>
    <xf numFmtId="179" fontId="7" fillId="2" borderId="11" xfId="0" applyNumberFormat="1" applyFont="1" applyFill="1" applyBorder="1" applyAlignment="1" applyProtection="1">
      <alignment horizontal="center" vertical="center"/>
      <protection hidden="1"/>
    </xf>
    <xf numFmtId="0" fontId="7" fillId="2" borderId="29" xfId="0" applyFont="1" applyFill="1" applyBorder="1" applyAlignment="1" applyProtection="1">
      <alignment horizontal="center" vertical="center"/>
      <protection hidden="1"/>
    </xf>
    <xf numFmtId="0" fontId="7" fillId="2" borderId="46" xfId="0" applyFont="1" applyFill="1" applyBorder="1" applyAlignment="1" applyProtection="1">
      <alignment horizontal="center" vertical="center"/>
      <protection hidden="1"/>
    </xf>
    <xf numFmtId="0" fontId="7" fillId="2" borderId="42" xfId="0" applyFont="1" applyFill="1" applyBorder="1" applyAlignment="1" applyProtection="1">
      <alignment horizontal="center" vertical="center"/>
      <protection hidden="1"/>
    </xf>
    <xf numFmtId="0" fontId="7" fillId="2" borderId="0" xfId="0" applyFont="1" applyFill="1" applyBorder="1" applyAlignment="1" applyProtection="1">
      <alignment horizontal="center" vertical="center"/>
      <protection hidden="1"/>
    </xf>
    <xf numFmtId="0" fontId="7" fillId="2" borderId="32" xfId="0" applyFont="1" applyFill="1" applyBorder="1" applyAlignment="1" applyProtection="1">
      <alignment horizontal="center" vertical="center"/>
      <protection hidden="1"/>
    </xf>
    <xf numFmtId="0" fontId="7" fillId="2" borderId="9" xfId="0" applyFont="1" applyFill="1" applyBorder="1" applyAlignment="1" applyProtection="1">
      <alignment horizontal="center" vertical="center"/>
      <protection hidden="1"/>
    </xf>
    <xf numFmtId="0" fontId="34" fillId="2" borderId="31" xfId="0" applyFont="1" applyFill="1" applyBorder="1" applyAlignment="1" applyProtection="1">
      <alignment horizontal="center" vertical="center" shrinkToFit="1"/>
      <protection hidden="1"/>
    </xf>
    <xf numFmtId="0" fontId="34" fillId="2" borderId="17" xfId="0" applyFont="1" applyFill="1" applyBorder="1" applyAlignment="1" applyProtection="1">
      <alignment horizontal="center" vertical="center" shrinkToFit="1"/>
      <protection hidden="1"/>
    </xf>
    <xf numFmtId="0" fontId="34" fillId="2" borderId="18" xfId="0" applyFont="1" applyFill="1" applyBorder="1" applyAlignment="1" applyProtection="1">
      <alignment horizontal="center" vertical="center" shrinkToFit="1"/>
      <protection hidden="1"/>
    </xf>
    <xf numFmtId="38" fontId="24" fillId="2" borderId="0" xfId="0" applyNumberFormat="1" applyFont="1" applyFill="1" applyBorder="1" applyAlignment="1" applyProtection="1">
      <alignment horizontal="right" vertical="center"/>
      <protection hidden="1"/>
    </xf>
    <xf numFmtId="177" fontId="7" fillId="2" borderId="0" xfId="0" applyNumberFormat="1" applyFont="1" applyFill="1" applyBorder="1" applyAlignment="1" applyProtection="1">
      <alignment horizontal="center" vertical="center"/>
      <protection hidden="1"/>
    </xf>
    <xf numFmtId="38" fontId="24" fillId="2" borderId="54" xfId="0" applyNumberFormat="1" applyFont="1" applyFill="1" applyBorder="1" applyAlignment="1" applyProtection="1">
      <alignment horizontal="right" vertical="center"/>
      <protection hidden="1"/>
    </xf>
    <xf numFmtId="0" fontId="8" fillId="2" borderId="1" xfId="0" applyFont="1" applyFill="1" applyBorder="1" applyAlignment="1" applyProtection="1">
      <alignment horizontal="center" vertical="center"/>
      <protection hidden="1"/>
    </xf>
    <xf numFmtId="10" fontId="10" fillId="2" borderId="1" xfId="0" applyNumberFormat="1" applyFont="1" applyFill="1" applyBorder="1" applyAlignment="1" applyProtection="1">
      <alignment horizontal="right" vertical="center"/>
      <protection hidden="1"/>
    </xf>
    <xf numFmtId="178" fontId="10" fillId="2" borderId="1" xfId="0" applyNumberFormat="1" applyFont="1" applyFill="1" applyBorder="1" applyAlignment="1" applyProtection="1">
      <alignment horizontal="right" vertical="center"/>
      <protection hidden="1"/>
    </xf>
    <xf numFmtId="0" fontId="33" fillId="2" borderId="1" xfId="0" applyFont="1" applyFill="1" applyBorder="1" applyAlignment="1" applyProtection="1">
      <alignment horizontal="center" vertical="center" wrapText="1"/>
      <protection hidden="1"/>
    </xf>
    <xf numFmtId="0" fontId="33" fillId="2" borderId="1" xfId="0" applyFont="1" applyFill="1" applyBorder="1" applyAlignment="1" applyProtection="1">
      <alignment horizontal="center" vertical="center"/>
      <protection hidden="1"/>
    </xf>
    <xf numFmtId="10" fontId="10" fillId="2" borderId="80" xfId="0" applyNumberFormat="1" applyFont="1" applyFill="1" applyBorder="1" applyAlignment="1" applyProtection="1">
      <alignment horizontal="right" vertical="center"/>
      <protection hidden="1"/>
    </xf>
    <xf numFmtId="10" fontId="10" fillId="2" borderId="81" xfId="0" applyNumberFormat="1" applyFont="1" applyFill="1" applyBorder="1" applyAlignment="1" applyProtection="1">
      <alignment horizontal="right" vertical="center"/>
      <protection hidden="1"/>
    </xf>
    <xf numFmtId="10" fontId="10" fillId="2" borderId="82" xfId="0" applyNumberFormat="1" applyFont="1" applyFill="1" applyBorder="1" applyAlignment="1" applyProtection="1">
      <alignment horizontal="right" vertical="center"/>
      <protection hidden="1"/>
    </xf>
    <xf numFmtId="178" fontId="10" fillId="2" borderId="80" xfId="0" applyNumberFormat="1" applyFont="1" applyFill="1" applyBorder="1" applyAlignment="1" applyProtection="1">
      <alignment horizontal="right" vertical="center"/>
      <protection hidden="1"/>
    </xf>
    <xf numFmtId="178" fontId="10" fillId="2" borderId="81" xfId="0" applyNumberFormat="1" applyFont="1" applyFill="1" applyBorder="1" applyAlignment="1" applyProtection="1">
      <alignment horizontal="right" vertical="center"/>
      <protection hidden="1"/>
    </xf>
    <xf numFmtId="178" fontId="10" fillId="2" borderId="82" xfId="0" applyNumberFormat="1" applyFont="1" applyFill="1" applyBorder="1" applyAlignment="1" applyProtection="1">
      <alignment horizontal="right" vertical="center"/>
      <protection hidden="1"/>
    </xf>
    <xf numFmtId="38" fontId="6" fillId="4" borderId="11" xfId="1" applyFont="1" applyFill="1" applyBorder="1" applyAlignment="1" applyProtection="1">
      <alignment horizontal="right" vertical="center"/>
      <protection hidden="1"/>
    </xf>
    <xf numFmtId="0" fontId="6" fillId="4" borderId="43" xfId="0" applyFont="1" applyFill="1" applyBorder="1" applyAlignment="1" applyProtection="1">
      <alignment horizontal="center" vertical="center" shrinkToFit="1"/>
      <protection hidden="1"/>
    </xf>
    <xf numFmtId="0" fontId="6" fillId="4" borderId="15" xfId="0" applyFont="1" applyFill="1" applyBorder="1" applyAlignment="1" applyProtection="1">
      <alignment horizontal="center" vertical="center" shrinkToFit="1"/>
      <protection hidden="1"/>
    </xf>
    <xf numFmtId="38" fontId="23" fillId="4" borderId="15" xfId="1" applyFont="1" applyFill="1" applyBorder="1" applyAlignment="1" applyProtection="1">
      <alignment horizontal="right" vertical="center" shrinkToFit="1"/>
      <protection hidden="1"/>
    </xf>
    <xf numFmtId="38" fontId="9" fillId="4" borderId="15" xfId="1" applyFont="1" applyFill="1" applyBorder="1" applyAlignment="1" applyProtection="1">
      <alignment horizontal="right" vertical="center" shrinkToFit="1"/>
      <protection hidden="1"/>
    </xf>
    <xf numFmtId="0" fontId="6" fillId="4" borderId="31" xfId="0" applyFont="1" applyFill="1" applyBorder="1" applyAlignment="1" applyProtection="1">
      <alignment horizontal="center" vertical="center" shrinkToFit="1"/>
      <protection hidden="1"/>
    </xf>
    <xf numFmtId="0" fontId="6" fillId="4" borderId="18" xfId="0" applyFont="1" applyFill="1" applyBorder="1" applyAlignment="1" applyProtection="1">
      <alignment horizontal="center" vertical="center" shrinkToFit="1"/>
      <protection hidden="1"/>
    </xf>
    <xf numFmtId="38" fontId="9" fillId="4" borderId="15" xfId="0" applyNumberFormat="1" applyFont="1" applyFill="1" applyBorder="1" applyAlignment="1" applyProtection="1">
      <alignment horizontal="right" vertical="center" shrinkToFit="1"/>
      <protection hidden="1"/>
    </xf>
    <xf numFmtId="38" fontId="9" fillId="4" borderId="31" xfId="0" applyNumberFormat="1" applyFont="1" applyFill="1" applyBorder="1" applyAlignment="1" applyProtection="1">
      <alignment horizontal="center" vertical="center"/>
      <protection hidden="1"/>
    </xf>
    <xf numFmtId="38" fontId="9" fillId="4" borderId="17" xfId="0" applyNumberFormat="1" applyFont="1" applyFill="1" applyBorder="1" applyAlignment="1" applyProtection="1">
      <alignment horizontal="center" vertical="center"/>
      <protection hidden="1"/>
    </xf>
    <xf numFmtId="38" fontId="9" fillId="4" borderId="18" xfId="0" applyNumberFormat="1" applyFont="1" applyFill="1" applyBorder="1" applyAlignment="1" applyProtection="1">
      <alignment horizontal="center" vertical="center"/>
      <protection hidden="1"/>
    </xf>
    <xf numFmtId="0" fontId="0" fillId="0" borderId="47" xfId="0" applyBorder="1" applyAlignment="1" applyProtection="1">
      <alignment horizontal="center" vertical="center"/>
      <protection hidden="1"/>
    </xf>
    <xf numFmtId="0" fontId="0" fillId="0" borderId="48" xfId="0" applyBorder="1" applyAlignment="1" applyProtection="1">
      <alignment horizontal="center" vertical="center"/>
      <protection hidden="1"/>
    </xf>
    <xf numFmtId="0" fontId="0" fillId="0" borderId="49" xfId="0" applyBorder="1" applyAlignment="1" applyProtection="1">
      <alignment horizontal="center" vertical="center"/>
      <protection hidden="1"/>
    </xf>
    <xf numFmtId="0" fontId="0" fillId="0" borderId="50" xfId="0" applyBorder="1" applyAlignment="1" applyProtection="1">
      <alignment horizontal="center" vertical="center"/>
      <protection hidden="1"/>
    </xf>
    <xf numFmtId="0" fontId="0" fillId="0" borderId="51" xfId="0" applyBorder="1" applyAlignment="1" applyProtection="1">
      <alignment horizontal="center" vertical="center"/>
      <protection hidden="1"/>
    </xf>
    <xf numFmtId="0" fontId="0" fillId="0" borderId="52" xfId="0"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2" xfId="0" applyBorder="1" applyAlignment="1" applyProtection="1">
      <alignment horizontal="center" vertical="center"/>
      <protection hidden="1"/>
    </xf>
    <xf numFmtId="0" fontId="0" fillId="0" borderId="9" xfId="0" applyBorder="1" applyAlignment="1" applyProtection="1">
      <alignment horizontal="center" vertical="center"/>
      <protection hidden="1"/>
    </xf>
    <xf numFmtId="0" fontId="6" fillId="5" borderId="8" xfId="0" applyFont="1" applyFill="1" applyBorder="1" applyAlignment="1" applyProtection="1">
      <alignment vertical="center"/>
      <protection hidden="1"/>
    </xf>
    <xf numFmtId="0" fontId="14" fillId="5" borderId="0" xfId="0" applyFont="1" applyFill="1" applyBorder="1" applyAlignment="1" applyProtection="1">
      <alignment vertical="center"/>
      <protection hidden="1"/>
    </xf>
    <xf numFmtId="0" fontId="6" fillId="5" borderId="16" xfId="0" applyFont="1" applyFill="1" applyBorder="1" applyAlignment="1" applyProtection="1">
      <alignment vertical="center"/>
      <protection hidden="1"/>
    </xf>
    <xf numFmtId="0" fontId="6" fillId="5" borderId="11" xfId="0" applyFont="1" applyFill="1" applyBorder="1" applyAlignment="1" applyProtection="1">
      <alignment horizontal="right" vertical="center"/>
      <protection hidden="1"/>
    </xf>
    <xf numFmtId="0" fontId="6" fillId="5" borderId="11" xfId="0" applyFont="1" applyFill="1" applyBorder="1" applyAlignment="1" applyProtection="1">
      <alignment vertical="center"/>
      <protection hidden="1"/>
    </xf>
    <xf numFmtId="38" fontId="6" fillId="5" borderId="11" xfId="1" applyFont="1" applyFill="1" applyBorder="1" applyAlignment="1" applyProtection="1">
      <alignment horizontal="right" vertical="center"/>
      <protection hidden="1"/>
    </xf>
    <xf numFmtId="0" fontId="6" fillId="5" borderId="12" xfId="0" applyFont="1" applyFill="1" applyBorder="1" applyAlignment="1" applyProtection="1">
      <alignment horizontal="left" vertical="center"/>
      <protection hidden="1"/>
    </xf>
    <xf numFmtId="0" fontId="6" fillId="5" borderId="0" xfId="0" applyFont="1" applyFill="1" applyBorder="1" applyAlignment="1" applyProtection="1">
      <alignment vertical="center"/>
      <protection hidden="1"/>
    </xf>
    <xf numFmtId="0" fontId="13" fillId="5" borderId="0" xfId="0" applyFont="1" applyFill="1" applyBorder="1" applyAlignment="1" applyProtection="1">
      <alignment vertical="center"/>
      <protection hidden="1"/>
    </xf>
    <xf numFmtId="0" fontId="6" fillId="5" borderId="0" xfId="0" applyFont="1" applyFill="1" applyBorder="1" applyAlignment="1" applyProtection="1">
      <alignment horizontal="right" vertical="center"/>
      <protection hidden="1"/>
    </xf>
    <xf numFmtId="0" fontId="6" fillId="5" borderId="0" xfId="0" applyFont="1" applyFill="1" applyBorder="1" applyAlignment="1" applyProtection="1">
      <alignment horizontal="left" vertical="center"/>
      <protection hidden="1"/>
    </xf>
    <xf numFmtId="0" fontId="6" fillId="5" borderId="43" xfId="0" applyFont="1" applyFill="1" applyBorder="1" applyAlignment="1" applyProtection="1">
      <alignment horizontal="center" vertical="center" shrinkToFit="1"/>
      <protection hidden="1"/>
    </xf>
    <xf numFmtId="0" fontId="6" fillId="5" borderId="15" xfId="0" applyFont="1" applyFill="1" applyBorder="1" applyAlignment="1" applyProtection="1">
      <alignment horizontal="center" vertical="center" shrinkToFit="1"/>
      <protection hidden="1"/>
    </xf>
    <xf numFmtId="38" fontId="23" fillId="5" borderId="15" xfId="1" applyFont="1" applyFill="1" applyBorder="1" applyAlignment="1" applyProtection="1">
      <alignment horizontal="right" vertical="center" shrinkToFit="1"/>
      <protection hidden="1"/>
    </xf>
    <xf numFmtId="38" fontId="9" fillId="5" borderId="15" xfId="1" applyFont="1" applyFill="1" applyBorder="1" applyAlignment="1" applyProtection="1">
      <alignment horizontal="right" vertical="center" shrinkToFit="1"/>
      <protection hidden="1"/>
    </xf>
    <xf numFmtId="0" fontId="6" fillId="5" borderId="17" xfId="0" applyFont="1" applyFill="1" applyBorder="1" applyAlignment="1" applyProtection="1">
      <alignment horizontal="center" vertical="center"/>
      <protection hidden="1"/>
    </xf>
    <xf numFmtId="0" fontId="8" fillId="5" borderId="17" xfId="0" applyFont="1" applyFill="1" applyBorder="1" applyAlignment="1" applyProtection="1">
      <alignment vertical="center"/>
      <protection hidden="1"/>
    </xf>
    <xf numFmtId="0" fontId="6" fillId="5" borderId="17" xfId="0" applyFont="1" applyFill="1" applyBorder="1" applyAlignment="1" applyProtection="1">
      <alignment vertical="center"/>
      <protection hidden="1"/>
    </xf>
    <xf numFmtId="0" fontId="6" fillId="5" borderId="18" xfId="0" applyFont="1" applyFill="1" applyBorder="1" applyAlignment="1" applyProtection="1">
      <alignment vertical="center"/>
      <protection hidden="1"/>
    </xf>
    <xf numFmtId="38" fontId="9" fillId="5" borderId="15" xfId="0" applyNumberFormat="1" applyFont="1" applyFill="1" applyBorder="1" applyAlignment="1" applyProtection="1">
      <alignment horizontal="right" vertical="center" shrinkToFit="1"/>
      <protection hidden="1"/>
    </xf>
    <xf numFmtId="38" fontId="9" fillId="5" borderId="31" xfId="0" applyNumberFormat="1" applyFont="1" applyFill="1" applyBorder="1" applyAlignment="1" applyProtection="1">
      <alignment horizontal="center" vertical="center"/>
      <protection hidden="1"/>
    </xf>
    <xf numFmtId="38" fontId="9" fillId="5" borderId="17" xfId="0" applyNumberFormat="1" applyFont="1" applyFill="1" applyBorder="1" applyAlignment="1" applyProtection="1">
      <alignment horizontal="center" vertical="center"/>
      <protection hidden="1"/>
    </xf>
    <xf numFmtId="38" fontId="9" fillId="5" borderId="18" xfId="0" applyNumberFormat="1" applyFont="1" applyFill="1" applyBorder="1" applyAlignment="1" applyProtection="1">
      <alignment horizontal="center" vertical="center"/>
      <protection hidden="1"/>
    </xf>
    <xf numFmtId="0" fontId="6" fillId="6" borderId="8" xfId="0" applyFont="1" applyFill="1" applyBorder="1" applyAlignment="1" applyProtection="1">
      <alignment vertical="center"/>
      <protection hidden="1"/>
    </xf>
    <xf numFmtId="0" fontId="14" fillId="6" borderId="0" xfId="0" applyFont="1" applyFill="1" applyBorder="1" applyAlignment="1" applyProtection="1">
      <alignment vertical="center"/>
      <protection hidden="1"/>
    </xf>
    <xf numFmtId="0" fontId="6" fillId="6" borderId="16" xfId="0" applyFont="1" applyFill="1" applyBorder="1" applyAlignment="1" applyProtection="1">
      <alignment vertical="center"/>
      <protection hidden="1"/>
    </xf>
    <xf numFmtId="0" fontId="6" fillId="6" borderId="11" xfId="0" applyFont="1" applyFill="1" applyBorder="1" applyAlignment="1" applyProtection="1">
      <alignment vertical="center"/>
      <protection hidden="1"/>
    </xf>
    <xf numFmtId="38" fontId="6" fillId="6" borderId="11" xfId="1" applyFont="1" applyFill="1" applyBorder="1" applyAlignment="1" applyProtection="1">
      <alignment horizontal="right" vertical="center"/>
      <protection hidden="1"/>
    </xf>
    <xf numFmtId="0" fontId="6" fillId="6" borderId="12" xfId="0" applyFont="1" applyFill="1" applyBorder="1" applyAlignment="1" applyProtection="1">
      <alignment horizontal="left" vertical="center"/>
      <protection hidden="1"/>
    </xf>
    <xf numFmtId="0" fontId="6" fillId="6" borderId="0" xfId="0" applyFont="1" applyFill="1" applyBorder="1" applyAlignment="1" applyProtection="1">
      <alignment vertical="center"/>
      <protection hidden="1"/>
    </xf>
    <xf numFmtId="0" fontId="13" fillId="6" borderId="0" xfId="0" applyFont="1" applyFill="1" applyBorder="1" applyAlignment="1" applyProtection="1">
      <alignment vertical="center"/>
      <protection hidden="1"/>
    </xf>
    <xf numFmtId="0" fontId="6" fillId="6" borderId="0" xfId="0" applyFont="1" applyFill="1" applyBorder="1" applyAlignment="1" applyProtection="1">
      <alignment horizontal="right" vertical="center"/>
      <protection hidden="1"/>
    </xf>
    <xf numFmtId="0" fontId="6" fillId="6" borderId="43" xfId="0" applyFont="1" applyFill="1" applyBorder="1" applyAlignment="1" applyProtection="1">
      <alignment horizontal="center" vertical="center" shrinkToFit="1"/>
      <protection hidden="1"/>
    </xf>
    <xf numFmtId="0" fontId="6" fillId="6" borderId="15" xfId="0" applyFont="1" applyFill="1" applyBorder="1" applyAlignment="1" applyProtection="1">
      <alignment horizontal="center" vertical="center" shrinkToFit="1"/>
      <protection hidden="1"/>
    </xf>
    <xf numFmtId="38" fontId="23" fillId="6" borderId="15" xfId="1" applyFont="1" applyFill="1" applyBorder="1" applyAlignment="1" applyProtection="1">
      <alignment horizontal="right" vertical="center" shrinkToFit="1"/>
      <protection hidden="1"/>
    </xf>
    <xf numFmtId="38" fontId="9" fillId="6" borderId="15" xfId="1" applyFont="1" applyFill="1" applyBorder="1" applyAlignment="1" applyProtection="1">
      <alignment horizontal="right" vertical="center" shrinkToFit="1"/>
      <protection hidden="1"/>
    </xf>
    <xf numFmtId="0" fontId="6" fillId="6" borderId="31" xfId="0" applyFont="1" applyFill="1" applyBorder="1" applyAlignment="1" applyProtection="1">
      <alignment horizontal="center" vertical="center" shrinkToFit="1"/>
      <protection hidden="1"/>
    </xf>
    <xf numFmtId="0" fontId="6" fillId="6" borderId="18" xfId="0" applyFont="1" applyFill="1" applyBorder="1" applyAlignment="1" applyProtection="1">
      <alignment horizontal="center" vertical="center" shrinkToFit="1"/>
      <protection hidden="1"/>
    </xf>
    <xf numFmtId="0" fontId="6" fillId="6" borderId="17" xfId="0" applyFont="1" applyFill="1" applyBorder="1" applyAlignment="1" applyProtection="1">
      <alignment horizontal="center" vertical="center"/>
      <protection hidden="1"/>
    </xf>
    <xf numFmtId="0" fontId="8" fillId="6" borderId="17" xfId="0" applyFont="1" applyFill="1" applyBorder="1" applyAlignment="1" applyProtection="1">
      <alignment vertical="center"/>
      <protection hidden="1"/>
    </xf>
    <xf numFmtId="0" fontId="6" fillId="6" borderId="17" xfId="0" applyFont="1" applyFill="1" applyBorder="1" applyAlignment="1" applyProtection="1">
      <alignment vertical="center"/>
      <protection hidden="1"/>
    </xf>
    <xf numFmtId="0" fontId="6" fillId="6" borderId="18" xfId="0" applyFont="1" applyFill="1" applyBorder="1" applyAlignment="1" applyProtection="1">
      <alignment vertical="center"/>
      <protection hidden="1"/>
    </xf>
    <xf numFmtId="38" fontId="9" fillId="6" borderId="15" xfId="0" applyNumberFormat="1" applyFont="1" applyFill="1" applyBorder="1" applyAlignment="1" applyProtection="1">
      <alignment horizontal="right" vertical="center" shrinkToFit="1"/>
      <protection hidden="1"/>
    </xf>
    <xf numFmtId="38" fontId="9" fillId="6" borderId="31" xfId="0" applyNumberFormat="1" applyFont="1" applyFill="1" applyBorder="1" applyAlignment="1" applyProtection="1">
      <alignment horizontal="center" vertical="center"/>
      <protection hidden="1"/>
    </xf>
    <xf numFmtId="38" fontId="9" fillId="6" borderId="17" xfId="0" applyNumberFormat="1" applyFont="1" applyFill="1" applyBorder="1" applyAlignment="1" applyProtection="1">
      <alignment horizontal="center" vertical="center"/>
      <protection hidden="1"/>
    </xf>
    <xf numFmtId="38" fontId="9" fillId="6" borderId="18" xfId="0" applyNumberFormat="1" applyFont="1" applyFill="1" applyBorder="1" applyAlignment="1" applyProtection="1">
      <alignment horizontal="center" vertical="center"/>
      <protection hidden="1"/>
    </xf>
    <xf numFmtId="0" fontId="6" fillId="7" borderId="8" xfId="0" applyFont="1" applyFill="1" applyBorder="1" applyAlignment="1" applyProtection="1">
      <alignment vertical="center"/>
      <protection hidden="1"/>
    </xf>
    <xf numFmtId="0" fontId="14" fillId="7" borderId="0" xfId="0" applyFont="1" applyFill="1" applyBorder="1" applyAlignment="1" applyProtection="1">
      <alignment vertical="center"/>
      <protection hidden="1"/>
    </xf>
    <xf numFmtId="0" fontId="6" fillId="7" borderId="16" xfId="0" applyFont="1" applyFill="1" applyBorder="1" applyAlignment="1" applyProtection="1">
      <alignment vertical="center"/>
      <protection hidden="1"/>
    </xf>
    <xf numFmtId="0" fontId="6" fillId="7" borderId="11" xfId="0" applyFont="1" applyFill="1" applyBorder="1" applyAlignment="1" applyProtection="1">
      <alignment vertical="center"/>
      <protection hidden="1"/>
    </xf>
    <xf numFmtId="38" fontId="6" fillId="7" borderId="11" xfId="1" applyFont="1" applyFill="1" applyBorder="1" applyAlignment="1" applyProtection="1">
      <alignment horizontal="right" vertical="center"/>
      <protection hidden="1"/>
    </xf>
    <xf numFmtId="0" fontId="6" fillId="7" borderId="12" xfId="0" applyFont="1" applyFill="1" applyBorder="1" applyAlignment="1" applyProtection="1">
      <alignment horizontal="left" vertical="center"/>
      <protection hidden="1"/>
    </xf>
    <xf numFmtId="0" fontId="6" fillId="7" borderId="0" xfId="0" applyFont="1" applyFill="1" applyBorder="1" applyAlignment="1" applyProtection="1">
      <alignment vertical="center"/>
      <protection hidden="1"/>
    </xf>
    <xf numFmtId="0" fontId="13" fillId="7" borderId="0" xfId="0" applyFont="1" applyFill="1" applyBorder="1" applyAlignment="1" applyProtection="1">
      <alignment vertical="center"/>
      <protection hidden="1"/>
    </xf>
    <xf numFmtId="0" fontId="6" fillId="7" borderId="0" xfId="0" applyFont="1" applyFill="1" applyBorder="1" applyAlignment="1" applyProtection="1">
      <alignment horizontal="right" vertical="center"/>
      <protection hidden="1"/>
    </xf>
    <xf numFmtId="0" fontId="6" fillId="7" borderId="43" xfId="0" applyFont="1" applyFill="1" applyBorder="1" applyAlignment="1" applyProtection="1">
      <alignment horizontal="center" vertical="center" shrinkToFit="1"/>
      <protection hidden="1"/>
    </xf>
    <xf numFmtId="0" fontId="6" fillId="7" borderId="15" xfId="0" applyFont="1" applyFill="1" applyBorder="1" applyAlignment="1" applyProtection="1">
      <alignment horizontal="center" vertical="center" shrinkToFit="1"/>
      <protection hidden="1"/>
    </xf>
    <xf numFmtId="38" fontId="23" fillId="7" borderId="15" xfId="1" applyFont="1" applyFill="1" applyBorder="1" applyAlignment="1" applyProtection="1">
      <alignment horizontal="right" vertical="center" shrinkToFit="1"/>
      <protection hidden="1"/>
    </xf>
    <xf numFmtId="38" fontId="9" fillId="7" borderId="15" xfId="1" applyFont="1" applyFill="1" applyBorder="1" applyAlignment="1" applyProtection="1">
      <alignment horizontal="right" vertical="center" shrinkToFit="1"/>
      <protection hidden="1"/>
    </xf>
    <xf numFmtId="0" fontId="6" fillId="7" borderId="17" xfId="0" applyFont="1" applyFill="1" applyBorder="1" applyAlignment="1" applyProtection="1">
      <alignment horizontal="center" vertical="center"/>
      <protection hidden="1"/>
    </xf>
    <xf numFmtId="0" fontId="8" fillId="7" borderId="17" xfId="0" applyFont="1" applyFill="1" applyBorder="1" applyAlignment="1" applyProtection="1">
      <alignment vertical="center"/>
      <protection hidden="1"/>
    </xf>
    <xf numFmtId="0" fontId="6" fillId="7" borderId="17" xfId="0" applyFont="1" applyFill="1" applyBorder="1" applyAlignment="1" applyProtection="1">
      <alignment vertical="center"/>
      <protection hidden="1"/>
    </xf>
    <xf numFmtId="0" fontId="6" fillId="7" borderId="18" xfId="0" applyFont="1" applyFill="1" applyBorder="1" applyAlignment="1" applyProtection="1">
      <alignment vertical="center"/>
      <protection hidden="1"/>
    </xf>
    <xf numFmtId="38" fontId="9" fillId="7" borderId="15" xfId="0" applyNumberFormat="1" applyFont="1" applyFill="1" applyBorder="1" applyAlignment="1" applyProtection="1">
      <alignment horizontal="right" vertical="center" shrinkToFit="1"/>
      <protection hidden="1"/>
    </xf>
    <xf numFmtId="38" fontId="9" fillId="7" borderId="31" xfId="0" applyNumberFormat="1" applyFont="1" applyFill="1" applyBorder="1" applyAlignment="1" applyProtection="1">
      <alignment horizontal="center" vertical="center"/>
      <protection hidden="1"/>
    </xf>
    <xf numFmtId="38" fontId="9" fillId="7" borderId="17" xfId="0" applyNumberFormat="1" applyFont="1" applyFill="1" applyBorder="1" applyAlignment="1" applyProtection="1">
      <alignment horizontal="center" vertical="center"/>
      <protection hidden="1"/>
    </xf>
    <xf numFmtId="38" fontId="9" fillId="7" borderId="18" xfId="0" applyNumberFormat="1" applyFont="1" applyFill="1" applyBorder="1" applyAlignment="1" applyProtection="1">
      <alignment horizontal="center" vertical="center"/>
      <protection hidden="1"/>
    </xf>
    <xf numFmtId="0" fontId="18" fillId="2" borderId="0" xfId="0" applyFont="1" applyFill="1" applyBorder="1" applyAlignment="1" applyProtection="1">
      <alignment horizontal="left" vertical="center"/>
      <protection hidden="1"/>
    </xf>
    <xf numFmtId="0" fontId="6" fillId="4" borderId="31" xfId="0" applyFont="1" applyFill="1" applyBorder="1" applyAlignment="1" applyProtection="1">
      <alignment horizontal="left" vertical="center"/>
      <protection hidden="1"/>
    </xf>
    <xf numFmtId="0" fontId="6" fillId="5" borderId="31" xfId="0" applyFont="1" applyFill="1" applyBorder="1" applyAlignment="1" applyProtection="1">
      <alignment horizontal="left" vertical="center"/>
      <protection hidden="1"/>
    </xf>
    <xf numFmtId="0" fontId="6" fillId="6" borderId="31" xfId="0" applyFont="1" applyFill="1" applyBorder="1" applyAlignment="1" applyProtection="1">
      <alignment horizontal="left" vertical="center"/>
      <protection hidden="1"/>
    </xf>
    <xf numFmtId="0" fontId="6" fillId="7" borderId="31" xfId="0" applyFont="1" applyFill="1" applyBorder="1" applyAlignment="1" applyProtection="1">
      <alignment horizontal="left" vertical="center"/>
      <protection hidden="1"/>
    </xf>
    <xf numFmtId="0" fontId="35" fillId="2" borderId="8" xfId="0" applyFont="1" applyFill="1" applyBorder="1" applyAlignment="1" applyProtection="1">
      <alignment vertical="center"/>
      <protection hidden="1"/>
    </xf>
    <xf numFmtId="176" fontId="35" fillId="2" borderId="0" xfId="0" applyNumberFormat="1" applyFont="1" applyFill="1" applyBorder="1" applyAlignment="1" applyProtection="1">
      <alignment vertical="center"/>
      <protection hidden="1"/>
    </xf>
    <xf numFmtId="0" fontId="35" fillId="2" borderId="0" xfId="0" applyFont="1" applyFill="1" applyBorder="1" applyAlignment="1" applyProtection="1">
      <alignment vertical="center"/>
      <protection hidden="1"/>
    </xf>
    <xf numFmtId="0" fontId="35" fillId="2" borderId="10" xfId="0" applyFont="1" applyFill="1" applyBorder="1" applyAlignment="1" applyProtection="1">
      <alignment vertical="center"/>
      <protection hidden="1"/>
    </xf>
    <xf numFmtId="0" fontId="35" fillId="2" borderId="0" xfId="0" applyFont="1" applyFill="1" applyAlignment="1" applyProtection="1">
      <alignment vertical="center"/>
      <protection hidden="1"/>
    </xf>
    <xf numFmtId="176" fontId="35" fillId="2" borderId="9" xfId="0" applyNumberFormat="1" applyFont="1" applyFill="1" applyBorder="1" applyAlignment="1" applyProtection="1">
      <alignment horizontal="center" vertical="center"/>
      <protection hidden="1"/>
    </xf>
    <xf numFmtId="49" fontId="35" fillId="2" borderId="9" xfId="0" applyNumberFormat="1" applyFont="1" applyFill="1" applyBorder="1" applyAlignment="1" applyProtection="1">
      <alignment vertical="center"/>
      <protection hidden="1"/>
    </xf>
    <xf numFmtId="177" fontId="35" fillId="2" borderId="9" xfId="0" applyNumberFormat="1" applyFont="1" applyFill="1" applyBorder="1" applyAlignment="1" applyProtection="1">
      <alignment horizontal="right" vertical="center"/>
      <protection hidden="1"/>
    </xf>
    <xf numFmtId="176" fontId="35" fillId="2" borderId="9" xfId="0" applyNumberFormat="1" applyFont="1" applyFill="1" applyBorder="1" applyAlignment="1" applyProtection="1">
      <alignment vertical="center"/>
      <protection hidden="1"/>
    </xf>
    <xf numFmtId="176" fontId="35" fillId="2" borderId="9" xfId="0" applyNumberFormat="1" applyFont="1" applyFill="1" applyBorder="1" applyAlignment="1" applyProtection="1">
      <alignment horizontal="left" vertical="center"/>
      <protection hidden="1"/>
    </xf>
    <xf numFmtId="177" fontId="35" fillId="2" borderId="9" xfId="0" applyNumberFormat="1" applyFont="1" applyFill="1" applyBorder="1" applyAlignment="1" applyProtection="1">
      <alignment horizontal="center" vertical="center"/>
      <protection hidden="1"/>
    </xf>
    <xf numFmtId="177" fontId="35" fillId="2" borderId="9" xfId="0" applyNumberFormat="1" applyFont="1" applyFill="1" applyBorder="1" applyAlignment="1" applyProtection="1">
      <alignment horizontal="right" vertical="center"/>
      <protection hidden="1"/>
    </xf>
    <xf numFmtId="0" fontId="35" fillId="2" borderId="9" xfId="0" applyFont="1" applyFill="1" applyBorder="1" applyAlignment="1" applyProtection="1">
      <alignment vertical="center"/>
      <protection hidden="1"/>
    </xf>
    <xf numFmtId="176" fontId="35" fillId="2" borderId="11" xfId="0" applyNumberFormat="1" applyFont="1" applyFill="1" applyBorder="1" applyAlignment="1" applyProtection="1">
      <alignment horizontal="center" vertical="center"/>
      <protection hidden="1"/>
    </xf>
    <xf numFmtId="49" fontId="35" fillId="2" borderId="11" xfId="0" applyNumberFormat="1" applyFont="1" applyFill="1" applyBorder="1" applyAlignment="1" applyProtection="1">
      <alignment vertical="center"/>
      <protection hidden="1"/>
    </xf>
    <xf numFmtId="177" fontId="35" fillId="2" borderId="11" xfId="0" applyNumberFormat="1" applyFont="1" applyFill="1" applyBorder="1" applyAlignment="1" applyProtection="1">
      <alignment horizontal="right" vertical="center"/>
      <protection hidden="1"/>
    </xf>
    <xf numFmtId="176" fontId="35" fillId="2" borderId="11" xfId="0" applyNumberFormat="1" applyFont="1" applyFill="1" applyBorder="1" applyAlignment="1" applyProtection="1">
      <alignment vertical="center"/>
      <protection hidden="1"/>
    </xf>
    <xf numFmtId="176" fontId="35" fillId="2" borderId="11" xfId="0" applyNumberFormat="1" applyFont="1" applyFill="1" applyBorder="1" applyAlignment="1" applyProtection="1">
      <alignment horizontal="left" vertical="center"/>
      <protection hidden="1"/>
    </xf>
    <xf numFmtId="177" fontId="35" fillId="2" borderId="11" xfId="0" applyNumberFormat="1" applyFont="1" applyFill="1" applyBorder="1" applyAlignment="1" applyProtection="1">
      <alignment horizontal="center" vertical="center"/>
      <protection hidden="1"/>
    </xf>
    <xf numFmtId="0" fontId="35" fillId="2" borderId="11" xfId="0" applyFont="1" applyFill="1" applyBorder="1" applyAlignment="1" applyProtection="1">
      <alignment vertical="center"/>
      <protection hidden="1"/>
    </xf>
    <xf numFmtId="177" fontId="35" fillId="2" borderId="11" xfId="0" applyNumberFormat="1" applyFont="1" applyFill="1" applyBorder="1" applyAlignment="1" applyProtection="1">
      <alignment horizontal="center" vertical="center"/>
      <protection hidden="1"/>
    </xf>
    <xf numFmtId="177" fontId="35" fillId="2" borderId="11" xfId="0" applyNumberFormat="1" applyFont="1" applyFill="1" applyBorder="1" applyAlignment="1" applyProtection="1">
      <alignment horizontal="right" vertical="center"/>
      <protection hidden="1"/>
    </xf>
    <xf numFmtId="179" fontId="35" fillId="2" borderId="9" xfId="0" applyNumberFormat="1" applyFont="1" applyFill="1" applyBorder="1" applyAlignment="1" applyProtection="1">
      <alignment horizontal="center" vertical="center"/>
      <protection hidden="1"/>
    </xf>
    <xf numFmtId="179" fontId="35" fillId="2" borderId="9" xfId="0" applyNumberFormat="1" applyFont="1" applyFill="1" applyBorder="1" applyAlignment="1" applyProtection="1">
      <alignment vertical="center"/>
      <protection hidden="1"/>
    </xf>
    <xf numFmtId="179" fontId="35" fillId="2" borderId="11" xfId="0" applyNumberFormat="1" applyFont="1" applyFill="1" applyBorder="1" applyAlignment="1" applyProtection="1">
      <alignment horizontal="center" vertical="center"/>
      <protection hidden="1"/>
    </xf>
    <xf numFmtId="179" fontId="35" fillId="2" borderId="11" xfId="0" applyNumberFormat="1" applyFont="1" applyFill="1" applyBorder="1" applyAlignment="1" applyProtection="1">
      <alignment vertical="center"/>
      <protection hidden="1"/>
    </xf>
    <xf numFmtId="176" fontId="7" fillId="2" borderId="1" xfId="0" applyNumberFormat="1" applyFont="1" applyFill="1" applyBorder="1" applyAlignment="1" applyProtection="1">
      <alignment horizontal="center" vertical="center" wrapText="1"/>
      <protection hidden="1"/>
    </xf>
    <xf numFmtId="176" fontId="7" fillId="2" borderId="78" xfId="0" applyNumberFormat="1" applyFont="1" applyFill="1" applyBorder="1" applyAlignment="1" applyProtection="1">
      <alignment horizontal="right" vertical="center"/>
      <protection hidden="1"/>
    </xf>
    <xf numFmtId="177" fontId="16" fillId="2" borderId="0" xfId="0" applyNumberFormat="1" applyFont="1" applyFill="1" applyBorder="1" applyAlignment="1" applyProtection="1">
      <alignment vertical="center" shrinkToFit="1"/>
      <protection hidden="1"/>
    </xf>
    <xf numFmtId="0" fontId="6" fillId="2" borderId="17" xfId="0" applyFont="1" applyFill="1" applyBorder="1" applyAlignment="1" applyProtection="1">
      <alignment horizontal="left" vertical="center"/>
      <protection hidden="1"/>
    </xf>
    <xf numFmtId="0" fontId="6" fillId="2" borderId="17" xfId="0" applyFont="1" applyFill="1" applyBorder="1" applyAlignment="1" applyProtection="1">
      <alignment horizontal="right" vertical="center"/>
      <protection hidden="1"/>
    </xf>
    <xf numFmtId="177" fontId="7" fillId="2" borderId="0" xfId="0" applyNumberFormat="1" applyFont="1" applyFill="1" applyBorder="1" applyAlignment="1" applyProtection="1">
      <alignment horizontal="right" vertical="center" shrinkToFit="1"/>
      <protection hidden="1"/>
    </xf>
    <xf numFmtId="0" fontId="6" fillId="2" borderId="8" xfId="0" applyFont="1" applyFill="1" applyBorder="1" applyAlignment="1" applyProtection="1">
      <alignment vertical="center" shrinkToFit="1"/>
      <protection hidden="1"/>
    </xf>
    <xf numFmtId="179" fontId="18" fillId="2" borderId="0" xfId="0" applyNumberFormat="1" applyFont="1" applyFill="1" applyBorder="1" applyAlignment="1" applyProtection="1">
      <alignment horizontal="center" vertical="center" shrinkToFit="1"/>
      <protection hidden="1"/>
    </xf>
    <xf numFmtId="177" fontId="8" fillId="2" borderId="0" xfId="0" applyNumberFormat="1" applyFont="1" applyFill="1" applyBorder="1" applyAlignment="1" applyProtection="1">
      <alignment horizontal="center" vertical="center" shrinkToFit="1"/>
      <protection hidden="1"/>
    </xf>
    <xf numFmtId="177" fontId="8" fillId="2" borderId="0" xfId="0" quotePrefix="1" applyNumberFormat="1" applyFont="1" applyFill="1" applyBorder="1" applyAlignment="1" applyProtection="1">
      <alignment horizontal="center" vertical="center" shrinkToFit="1"/>
      <protection hidden="1"/>
    </xf>
    <xf numFmtId="177" fontId="7" fillId="2" borderId="0" xfId="0" applyNumberFormat="1" applyFont="1" applyFill="1" applyBorder="1" applyAlignment="1" applyProtection="1">
      <alignment vertical="center" shrinkToFit="1"/>
      <protection hidden="1"/>
    </xf>
    <xf numFmtId="0" fontId="7" fillId="2" borderId="0" xfId="0" applyFont="1" applyFill="1" applyAlignment="1" applyProtection="1">
      <alignment horizontal="center" vertical="center" shrinkToFit="1"/>
      <protection hidden="1"/>
    </xf>
    <xf numFmtId="0" fontId="7" fillId="2" borderId="0" xfId="0" applyFont="1" applyFill="1" applyAlignment="1" applyProtection="1">
      <alignment vertical="center" shrinkToFit="1"/>
      <protection hidden="1"/>
    </xf>
    <xf numFmtId="177" fontId="7" fillId="2" borderId="0" xfId="0" quotePrefix="1" applyNumberFormat="1" applyFont="1" applyFill="1" applyBorder="1" applyAlignment="1" applyProtection="1">
      <alignment horizontal="center" vertical="center" shrinkToFit="1"/>
      <protection hidden="1"/>
    </xf>
    <xf numFmtId="0" fontId="7" fillId="2" borderId="0" xfId="0" applyFont="1" applyFill="1" applyBorder="1" applyAlignment="1" applyProtection="1">
      <alignment vertical="center" shrinkToFit="1"/>
      <protection hidden="1"/>
    </xf>
    <xf numFmtId="0" fontId="6" fillId="2" borderId="0" xfId="0" applyFont="1" applyFill="1" applyAlignment="1" applyProtection="1">
      <alignment vertical="center" shrinkToFit="1"/>
      <protection hidden="1"/>
    </xf>
    <xf numFmtId="0" fontId="7" fillId="2" borderId="55" xfId="0" applyFont="1" applyFill="1" applyBorder="1" applyAlignment="1" applyProtection="1">
      <alignment vertical="center"/>
      <protection hidden="1"/>
    </xf>
  </cellXfs>
  <cellStyles count="2">
    <cellStyle name="桁区切り" xfId="1" builtinId="6"/>
    <cellStyle name="標準" xfId="0" builtinId="0"/>
  </cellStyles>
  <dxfs count="0"/>
  <tableStyles count="0" defaultTableStyle="TableStyleMedium2" defaultPivotStyle="PivotStyleLight16"/>
  <colors>
    <mruColors>
      <color rgb="FFCCFFCC"/>
      <color rgb="FFFFFF99"/>
      <color rgb="FFCCCC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BL167"/>
  <sheetViews>
    <sheetView tabSelected="1" zoomScaleNormal="100" zoomScaleSheetLayoutView="130" workbookViewId="0">
      <selection activeCell="U17" sqref="U17:W17"/>
    </sheetView>
  </sheetViews>
  <sheetFormatPr defaultRowHeight="17.25" x14ac:dyDescent="0.15"/>
  <cols>
    <col min="1" max="1" width="3.125" style="5" customWidth="1"/>
    <col min="2" max="2" width="16.375" style="5" customWidth="1"/>
    <col min="3" max="51" width="5.125" style="5" customWidth="1"/>
    <col min="52" max="16384" width="9" style="5"/>
  </cols>
  <sheetData>
    <row r="2" spans="1:46" x14ac:dyDescent="0.15">
      <c r="B2" s="5" t="s">
        <v>97</v>
      </c>
    </row>
    <row r="3" spans="1:46" x14ac:dyDescent="0.15">
      <c r="B3" s="148" t="s">
        <v>128</v>
      </c>
    </row>
    <row r="4" spans="1:46" x14ac:dyDescent="0.15">
      <c r="B4" s="5" t="s">
        <v>98</v>
      </c>
    </row>
    <row r="5" spans="1:46" ht="18" thickBot="1" x14ac:dyDescent="0.2">
      <c r="AM5" s="67"/>
      <c r="AN5" s="67"/>
      <c r="AO5" s="67"/>
      <c r="AP5" s="67"/>
      <c r="AQ5" s="67"/>
      <c r="AR5" s="67"/>
      <c r="AS5" s="67"/>
    </row>
    <row r="6" spans="1:46" ht="14.25" customHeight="1" thickTop="1" x14ac:dyDescent="0.15">
      <c r="A6" s="9"/>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5"/>
      <c r="AT6" s="11"/>
    </row>
    <row r="7" spans="1:46" x14ac:dyDescent="0.15">
      <c r="A7" s="12"/>
      <c r="B7" s="13" t="s">
        <v>101</v>
      </c>
      <c r="C7" s="147">
        <v>8</v>
      </c>
      <c r="D7" s="14" t="s">
        <v>96</v>
      </c>
      <c r="E7" s="14"/>
      <c r="F7" s="14"/>
      <c r="G7" s="14"/>
      <c r="H7" s="14"/>
      <c r="I7" s="14"/>
      <c r="J7" s="14"/>
      <c r="K7" s="14"/>
      <c r="L7" s="14"/>
      <c r="M7" s="14" t="s">
        <v>99</v>
      </c>
      <c r="N7" s="14"/>
      <c r="O7" s="15"/>
      <c r="P7" s="15"/>
      <c r="Q7" s="15"/>
      <c r="R7" s="15"/>
      <c r="S7" s="15"/>
      <c r="T7" s="15"/>
      <c r="U7" s="15"/>
      <c r="V7" s="15"/>
      <c r="W7" s="15"/>
      <c r="X7" s="15"/>
      <c r="Y7" s="15"/>
      <c r="Z7" s="15"/>
      <c r="AA7" s="15"/>
      <c r="AB7" s="15"/>
      <c r="AC7" s="15"/>
      <c r="AD7" s="15"/>
      <c r="AE7" s="15"/>
      <c r="AF7" s="15"/>
      <c r="AH7" s="15"/>
      <c r="AI7" s="15"/>
      <c r="AJ7" s="15"/>
      <c r="AK7" s="15"/>
      <c r="AL7" s="15"/>
      <c r="AM7" s="15"/>
      <c r="AO7" s="95" t="s">
        <v>100</v>
      </c>
      <c r="AQ7" s="4"/>
      <c r="AR7" s="4"/>
      <c r="AT7" s="16"/>
    </row>
    <row r="8" spans="1:46" ht="12" customHeight="1" x14ac:dyDescent="0.15">
      <c r="A8" s="12"/>
      <c r="B8" s="15"/>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Q8" s="4"/>
      <c r="AR8" s="4"/>
      <c r="AT8" s="16"/>
    </row>
    <row r="9" spans="1:46" x14ac:dyDescent="0.15">
      <c r="A9" s="12"/>
      <c r="B9" s="15" t="s">
        <v>50</v>
      </c>
      <c r="C9" s="225"/>
      <c r="D9" s="225"/>
      <c r="E9" s="225"/>
      <c r="F9" s="225"/>
      <c r="G9" s="225"/>
      <c r="H9" s="225"/>
      <c r="I9" s="225"/>
      <c r="J9" s="225"/>
      <c r="K9" s="225"/>
      <c r="L9" s="225"/>
      <c r="M9" s="225"/>
      <c r="N9" s="225"/>
      <c r="O9" s="225"/>
      <c r="P9" s="225"/>
      <c r="Q9" s="225"/>
      <c r="R9" s="15"/>
      <c r="S9" s="15"/>
      <c r="T9" s="15"/>
      <c r="U9" s="235" t="s">
        <v>101</v>
      </c>
      <c r="V9" s="236"/>
      <c r="W9" s="146">
        <f>C7</f>
        <v>8</v>
      </c>
      <c r="X9" s="17" t="s">
        <v>58</v>
      </c>
      <c r="Y9" s="17"/>
      <c r="Z9" s="18"/>
      <c r="AA9" s="17" t="s">
        <v>81</v>
      </c>
      <c r="AB9" s="17"/>
      <c r="AC9" s="17"/>
      <c r="AD9" s="18"/>
      <c r="AE9" s="18"/>
      <c r="AF9" s="18"/>
      <c r="AG9" s="18"/>
      <c r="AH9" s="18"/>
      <c r="AI9" s="18"/>
      <c r="AJ9" s="18"/>
      <c r="AK9" s="18"/>
      <c r="AL9" s="19"/>
      <c r="AM9" s="15"/>
      <c r="AT9" s="16"/>
    </row>
    <row r="10" spans="1:46" x14ac:dyDescent="0.15">
      <c r="A10" s="12"/>
      <c r="B10" s="15"/>
      <c r="C10" s="15"/>
      <c r="D10" s="15"/>
      <c r="E10" s="15"/>
      <c r="F10" s="15"/>
      <c r="G10" s="15"/>
      <c r="H10" s="15"/>
      <c r="I10" s="15"/>
      <c r="J10" s="15"/>
      <c r="K10" s="15"/>
      <c r="L10" s="15"/>
      <c r="M10" s="15"/>
      <c r="N10" s="15"/>
      <c r="O10" s="15"/>
      <c r="P10" s="15"/>
      <c r="Q10" s="15"/>
      <c r="R10" s="15"/>
      <c r="S10" s="15"/>
      <c r="T10" s="15"/>
      <c r="U10" s="219"/>
      <c r="V10" s="220"/>
      <c r="W10" s="221"/>
      <c r="X10" s="210" t="s">
        <v>57</v>
      </c>
      <c r="Y10" s="211"/>
      <c r="Z10" s="212"/>
      <c r="AA10" s="210" t="s">
        <v>80</v>
      </c>
      <c r="AB10" s="211"/>
      <c r="AC10" s="212"/>
      <c r="AD10" s="210" t="s">
        <v>56</v>
      </c>
      <c r="AE10" s="211"/>
      <c r="AF10" s="212"/>
      <c r="AG10" s="284" t="s">
        <v>131</v>
      </c>
      <c r="AH10" s="284"/>
      <c r="AI10" s="284"/>
      <c r="AJ10" s="287" t="s">
        <v>132</v>
      </c>
      <c r="AK10" s="288"/>
      <c r="AL10" s="288"/>
      <c r="AM10" s="15"/>
      <c r="AT10" s="16"/>
    </row>
    <row r="11" spans="1:46" x14ac:dyDescent="0.15">
      <c r="A11" s="12"/>
      <c r="B11" s="15" t="s">
        <v>51</v>
      </c>
      <c r="C11" s="226"/>
      <c r="D11" s="227"/>
      <c r="E11" s="227"/>
      <c r="F11" s="227"/>
      <c r="G11" s="227"/>
      <c r="H11" s="228"/>
      <c r="I11" s="15"/>
      <c r="J11" s="20" t="s">
        <v>59</v>
      </c>
      <c r="K11" s="21"/>
      <c r="L11" s="21"/>
      <c r="M11" s="21"/>
      <c r="N11" s="21"/>
      <c r="O11" s="244"/>
      <c r="P11" s="245"/>
      <c r="Q11" s="246"/>
      <c r="R11" s="21"/>
      <c r="S11" s="15"/>
      <c r="T11" s="15"/>
      <c r="U11" s="216" t="s">
        <v>7</v>
      </c>
      <c r="V11" s="217"/>
      <c r="W11" s="218"/>
      <c r="X11" s="222">
        <f>LOOKUP(C7,税率一覧!A4:A11,税率一覧!B4:B11)</f>
        <v>5.8599999999999999E-2</v>
      </c>
      <c r="Y11" s="223"/>
      <c r="Z11" s="224"/>
      <c r="AA11" s="222">
        <f>LOOKUP(C7,税率一覧!A4:A11,税率一覧!G4:G11)</f>
        <v>2.4500000000000001E-2</v>
      </c>
      <c r="AB11" s="223"/>
      <c r="AC11" s="224"/>
      <c r="AD11" s="222">
        <f>LOOKUP(C7,税率一覧!A4:A11,税率一覧!L4:L11)</f>
        <v>1.9599999999999999E-2</v>
      </c>
      <c r="AE11" s="223"/>
      <c r="AF11" s="224"/>
      <c r="AG11" s="285">
        <f>LOOKUP($C$7,税率一覧!$A$4:$A$11,税率一覧!Q4:Q11)</f>
        <v>3.0000000000000001E-3</v>
      </c>
      <c r="AH11" s="285"/>
      <c r="AI11" s="285"/>
      <c r="AJ11" s="289"/>
      <c r="AK11" s="290"/>
      <c r="AL11" s="291"/>
      <c r="AM11" s="15"/>
      <c r="AT11" s="16"/>
    </row>
    <row r="12" spans="1:46" x14ac:dyDescent="0.15">
      <c r="A12" s="12"/>
      <c r="B12" s="15"/>
      <c r="C12" s="15"/>
      <c r="D12" s="15"/>
      <c r="E12" s="15"/>
      <c r="F12" s="15"/>
      <c r="G12" s="15"/>
      <c r="H12" s="15"/>
      <c r="I12" s="15"/>
      <c r="J12" s="247" t="s">
        <v>54</v>
      </c>
      <c r="K12" s="247"/>
      <c r="L12" s="21" t="s">
        <v>52</v>
      </c>
      <c r="M12" s="15"/>
      <c r="N12" s="15"/>
      <c r="O12" s="15"/>
      <c r="P12" s="15"/>
      <c r="Q12" s="15"/>
      <c r="R12" s="15"/>
      <c r="S12" s="15"/>
      <c r="T12" s="15"/>
      <c r="U12" s="216" t="s">
        <v>55</v>
      </c>
      <c r="V12" s="217"/>
      <c r="W12" s="218"/>
      <c r="X12" s="213">
        <f>LOOKUP(C7,税率一覧!A4:A11,税率一覧!D4:D11)</f>
        <v>24100</v>
      </c>
      <c r="Y12" s="214"/>
      <c r="Z12" s="215"/>
      <c r="AA12" s="213">
        <f>LOOKUP(C7,税率一覧!A4:A11,税率一覧!I4:I11)</f>
        <v>10100</v>
      </c>
      <c r="AB12" s="214"/>
      <c r="AC12" s="215"/>
      <c r="AD12" s="213">
        <f>LOOKUP(C7,税率一覧!A4:A11,税率一覧!N4:N11)</f>
        <v>10700</v>
      </c>
      <c r="AE12" s="214"/>
      <c r="AF12" s="215"/>
      <c r="AG12" s="286">
        <f>LOOKUP($C$7,税率一覧!$A$4:$A$11,税率一覧!S4:S11)</f>
        <v>1400</v>
      </c>
      <c r="AH12" s="286"/>
      <c r="AI12" s="286"/>
      <c r="AJ12" s="213">
        <f>LOOKUP($C$7,税率一覧!A4:A11,税率一覧!X4:X11)</f>
        <v>100</v>
      </c>
      <c r="AK12" s="214"/>
      <c r="AL12" s="215"/>
      <c r="AM12" s="15"/>
      <c r="AT12" s="16"/>
    </row>
    <row r="13" spans="1:46" x14ac:dyDescent="0.15">
      <c r="A13" s="12"/>
      <c r="B13" s="15"/>
      <c r="C13" s="15"/>
      <c r="D13" s="15"/>
      <c r="E13" s="15"/>
      <c r="F13" s="15"/>
      <c r="G13" s="15"/>
      <c r="H13" s="15"/>
      <c r="I13" s="15"/>
      <c r="J13" s="247"/>
      <c r="K13" s="247"/>
      <c r="L13" s="22" t="s">
        <v>53</v>
      </c>
      <c r="M13" s="15"/>
      <c r="N13" s="15"/>
      <c r="O13" s="15"/>
      <c r="P13" s="15"/>
      <c r="Q13" s="15"/>
      <c r="R13" s="15"/>
      <c r="S13" s="15"/>
      <c r="T13" s="15"/>
      <c r="U13" s="216" t="s">
        <v>10</v>
      </c>
      <c r="V13" s="217"/>
      <c r="W13" s="218"/>
      <c r="X13" s="213">
        <f>LOOKUP(C7,税率一覧!A4:A11,税率一覧!E4:E11)</f>
        <v>17600</v>
      </c>
      <c r="Y13" s="214"/>
      <c r="Z13" s="215"/>
      <c r="AA13" s="213">
        <f>LOOKUP(C7,税率一覧!A4:A11,税率一覧!J4:J11)</f>
        <v>7300</v>
      </c>
      <c r="AB13" s="214"/>
      <c r="AC13" s="215"/>
      <c r="AD13" s="213">
        <f>LOOKUP(C7,税率一覧!A4:A11,税率一覧!O4:O11)</f>
        <v>5800</v>
      </c>
      <c r="AE13" s="214"/>
      <c r="AF13" s="215"/>
      <c r="AG13" s="286">
        <f>LOOKUP($C$7,税率一覧!$A$4:$A$11,税率一覧!T4:T11)</f>
        <v>900</v>
      </c>
      <c r="AH13" s="286"/>
      <c r="AI13" s="286"/>
      <c r="AJ13" s="292"/>
      <c r="AK13" s="293"/>
      <c r="AL13" s="294"/>
      <c r="AM13" s="15"/>
      <c r="AT13" s="16"/>
    </row>
    <row r="14" spans="1:46" x14ac:dyDescent="0.15">
      <c r="A14" s="12"/>
      <c r="B14" s="15"/>
      <c r="C14" s="15"/>
      <c r="D14" s="15"/>
      <c r="E14" s="15"/>
      <c r="F14" s="15"/>
      <c r="G14" s="15"/>
      <c r="H14" s="15"/>
      <c r="I14" s="15"/>
      <c r="J14" s="15"/>
      <c r="K14" s="15"/>
      <c r="L14" s="15"/>
      <c r="M14" s="15"/>
      <c r="N14" s="15"/>
      <c r="O14" s="15"/>
      <c r="P14" s="15"/>
      <c r="Q14" s="15"/>
      <c r="R14" s="15"/>
      <c r="S14" s="15"/>
      <c r="T14" s="15"/>
      <c r="U14" s="216" t="s">
        <v>78</v>
      </c>
      <c r="V14" s="217"/>
      <c r="W14" s="218"/>
      <c r="X14" s="213">
        <f>LOOKUP(C7,税率一覧!A4:A11,税率一覧!F4:F11)</f>
        <v>670000</v>
      </c>
      <c r="Y14" s="214"/>
      <c r="Z14" s="215"/>
      <c r="AA14" s="213">
        <f>LOOKUP(C7,税率一覧!A4:A11,税率一覧!K4:K11)</f>
        <v>260000</v>
      </c>
      <c r="AB14" s="214"/>
      <c r="AC14" s="215"/>
      <c r="AD14" s="213">
        <f>LOOKUP(C7,税率一覧!A4:A11,税率一覧!P4:P11)</f>
        <v>170000</v>
      </c>
      <c r="AE14" s="214"/>
      <c r="AF14" s="215"/>
      <c r="AG14" s="286">
        <f>LOOKUP($C$7,税率一覧!$A$4:$A$11,税率一覧!U4:U11)</f>
        <v>30000</v>
      </c>
      <c r="AH14" s="286"/>
      <c r="AI14" s="286"/>
      <c r="AJ14" s="292"/>
      <c r="AK14" s="293"/>
      <c r="AL14" s="294"/>
      <c r="AM14" s="15"/>
      <c r="AT14" s="16"/>
    </row>
    <row r="15" spans="1:46" x14ac:dyDescent="0.15">
      <c r="A15" s="12"/>
      <c r="B15" s="15" t="s">
        <v>134</v>
      </c>
      <c r="C15" s="15"/>
      <c r="D15" s="15"/>
      <c r="E15" s="15"/>
      <c r="F15" s="15"/>
      <c r="G15" s="15"/>
      <c r="H15" s="15"/>
      <c r="I15" s="15"/>
      <c r="J15" s="15"/>
      <c r="K15" s="15"/>
      <c r="L15" s="15"/>
      <c r="M15" s="15"/>
      <c r="N15" s="15"/>
      <c r="O15" s="15"/>
      <c r="P15" s="15"/>
      <c r="Q15" s="102"/>
      <c r="R15" s="102"/>
      <c r="S15" s="102"/>
      <c r="T15" s="102"/>
      <c r="U15" s="69"/>
      <c r="V15" s="69"/>
      <c r="W15" s="69"/>
      <c r="X15" s="118"/>
      <c r="Y15" s="118"/>
      <c r="Z15" s="118"/>
      <c r="AA15" s="118"/>
      <c r="AB15" s="118"/>
      <c r="AC15" s="118"/>
      <c r="AD15" s="118"/>
      <c r="AE15" s="118"/>
      <c r="AF15" s="118"/>
      <c r="AG15" s="102"/>
      <c r="AH15" s="102"/>
      <c r="AI15" s="102"/>
      <c r="AJ15" s="102"/>
      <c r="AK15" s="155"/>
      <c r="AL15" s="155"/>
      <c r="AM15" s="102"/>
      <c r="AO15" s="15"/>
      <c r="AP15" s="15"/>
      <c r="AQ15" s="4"/>
      <c r="AR15" s="4"/>
      <c r="AS15" s="4"/>
      <c r="AT15" s="16"/>
    </row>
    <row r="16" spans="1:46" ht="12" customHeight="1" thickBot="1" x14ac:dyDescent="0.2">
      <c r="A16" s="12"/>
      <c r="B16" s="15"/>
      <c r="C16" s="15"/>
      <c r="D16" s="15"/>
      <c r="E16" s="15"/>
      <c r="F16" s="15"/>
      <c r="G16" s="15"/>
      <c r="H16" s="15"/>
      <c r="I16" s="15"/>
      <c r="J16" s="15"/>
      <c r="K16" s="15"/>
      <c r="L16" s="15"/>
      <c r="M16" s="15"/>
      <c r="N16" s="15"/>
      <c r="O16" s="15"/>
      <c r="P16" s="15"/>
      <c r="Q16" s="102"/>
      <c r="R16" s="102"/>
      <c r="S16" s="102"/>
      <c r="T16" s="102"/>
      <c r="U16" s="102"/>
      <c r="V16" s="102"/>
      <c r="W16" s="102"/>
      <c r="X16" s="102"/>
      <c r="Y16" s="102"/>
      <c r="Z16" s="102"/>
      <c r="AA16" s="15"/>
      <c r="AB16" s="15"/>
      <c r="AC16" s="15"/>
      <c r="AD16" s="15"/>
      <c r="AE16" s="15"/>
      <c r="AF16" s="15"/>
      <c r="AG16" s="15"/>
      <c r="AH16" s="15"/>
      <c r="AI16" s="15"/>
      <c r="AJ16" s="15"/>
      <c r="AK16" s="15"/>
      <c r="AL16" s="15"/>
      <c r="AM16" s="15"/>
      <c r="AO16" s="15"/>
      <c r="AP16" s="15"/>
      <c r="AQ16" s="4"/>
      <c r="AR16" s="4"/>
      <c r="AS16" s="4"/>
      <c r="AT16" s="16"/>
    </row>
    <row r="17" spans="1:46" x14ac:dyDescent="0.15">
      <c r="A17" s="12"/>
      <c r="B17" s="15"/>
      <c r="C17" s="229" t="str">
        <f>IF(F11="","",IF(O11=1,"擬主","世帯主"))</f>
        <v/>
      </c>
      <c r="D17" s="230"/>
      <c r="E17" s="231"/>
      <c r="F17" s="229" t="s">
        <v>49</v>
      </c>
      <c r="G17" s="230"/>
      <c r="H17" s="231"/>
      <c r="I17" s="229" t="s">
        <v>49</v>
      </c>
      <c r="J17" s="230"/>
      <c r="K17" s="231"/>
      <c r="L17" s="229" t="s">
        <v>49</v>
      </c>
      <c r="M17" s="230"/>
      <c r="N17" s="231"/>
      <c r="O17" s="229" t="s">
        <v>49</v>
      </c>
      <c r="P17" s="230"/>
      <c r="Q17" s="231"/>
      <c r="R17" s="229" t="s">
        <v>49</v>
      </c>
      <c r="S17" s="230"/>
      <c r="T17" s="231"/>
      <c r="U17" s="229" t="s">
        <v>49</v>
      </c>
      <c r="V17" s="230"/>
      <c r="W17" s="231"/>
      <c r="X17" s="229" t="s">
        <v>49</v>
      </c>
      <c r="Y17" s="230"/>
      <c r="Z17" s="231"/>
      <c r="AA17" s="229" t="s">
        <v>49</v>
      </c>
      <c r="AB17" s="230"/>
      <c r="AC17" s="231"/>
      <c r="AD17" s="229" t="s">
        <v>49</v>
      </c>
      <c r="AE17" s="230"/>
      <c r="AF17" s="231"/>
      <c r="AG17" s="24"/>
      <c r="AH17" s="24"/>
      <c r="AI17" s="24"/>
      <c r="AJ17" s="24"/>
      <c r="AK17" s="24"/>
      <c r="AL17" s="24"/>
      <c r="AM17" s="24"/>
      <c r="AQ17" s="4"/>
      <c r="AR17" s="6"/>
      <c r="AS17" s="6"/>
      <c r="AT17" s="16"/>
    </row>
    <row r="18" spans="1:46" x14ac:dyDescent="0.15">
      <c r="A18" s="12"/>
      <c r="B18" s="25"/>
      <c r="C18" s="237" t="str">
        <f>IF(O1="",CONCATENATE(C11," ",F11),IF(O11=1,"","エラー"))</f>
        <v xml:space="preserve"> </v>
      </c>
      <c r="D18" s="238"/>
      <c r="E18" s="239"/>
      <c r="F18" s="240"/>
      <c r="G18" s="240"/>
      <c r="H18" s="240"/>
      <c r="I18" s="240"/>
      <c r="J18" s="240"/>
      <c r="K18" s="240"/>
      <c r="L18" s="240"/>
      <c r="M18" s="240"/>
      <c r="N18" s="240"/>
      <c r="O18" s="240"/>
      <c r="P18" s="240"/>
      <c r="Q18" s="240"/>
      <c r="R18" s="240"/>
      <c r="S18" s="240"/>
      <c r="T18" s="240"/>
      <c r="U18" s="240"/>
      <c r="V18" s="240"/>
      <c r="W18" s="240"/>
      <c r="X18" s="240"/>
      <c r="Y18" s="240"/>
      <c r="Z18" s="240"/>
      <c r="AA18" s="240"/>
      <c r="AB18" s="240"/>
      <c r="AC18" s="240"/>
      <c r="AD18" s="240"/>
      <c r="AE18" s="240"/>
      <c r="AF18" s="240"/>
      <c r="AG18" s="26"/>
      <c r="AH18" s="26"/>
      <c r="AI18" s="26"/>
      <c r="AJ18" s="26"/>
      <c r="AK18" s="26"/>
      <c r="AL18" s="26"/>
      <c r="AM18" s="26"/>
      <c r="AO18" s="28"/>
      <c r="AP18" s="28"/>
      <c r="AQ18" s="4"/>
      <c r="AR18" s="6"/>
      <c r="AS18" s="6"/>
      <c r="AT18" s="16"/>
    </row>
    <row r="19" spans="1:46" ht="9.75" customHeight="1" x14ac:dyDescent="0.15">
      <c r="A19" s="12"/>
      <c r="B19" s="101"/>
      <c r="C19" s="234">
        <f>1-O11</f>
        <v>1</v>
      </c>
      <c r="D19" s="234"/>
      <c r="E19" s="234"/>
      <c r="F19" s="234">
        <f>IF(F18="",0,1)</f>
        <v>0</v>
      </c>
      <c r="G19" s="234"/>
      <c r="H19" s="234"/>
      <c r="I19" s="234">
        <f>IF(I18="",0,1)</f>
        <v>0</v>
      </c>
      <c r="J19" s="234"/>
      <c r="K19" s="234"/>
      <c r="L19" s="234">
        <f>IF(L18="",0,1)</f>
        <v>0</v>
      </c>
      <c r="M19" s="234"/>
      <c r="N19" s="234"/>
      <c r="O19" s="234">
        <f>IF(O18="",0,1)</f>
        <v>0</v>
      </c>
      <c r="P19" s="234"/>
      <c r="Q19" s="234"/>
      <c r="R19" s="234">
        <f>IF(R18="",0,1)</f>
        <v>0</v>
      </c>
      <c r="S19" s="234"/>
      <c r="T19" s="234"/>
      <c r="U19" s="234">
        <f>IF(U18="",0,1)</f>
        <v>0</v>
      </c>
      <c r="V19" s="234"/>
      <c r="W19" s="234"/>
      <c r="X19" s="234">
        <f>IF(X18="",0,1)</f>
        <v>0</v>
      </c>
      <c r="Y19" s="234"/>
      <c r="Z19" s="234"/>
      <c r="AA19" s="234">
        <f>IF(AA18="",0,1)</f>
        <v>0</v>
      </c>
      <c r="AB19" s="234"/>
      <c r="AC19" s="234"/>
      <c r="AD19" s="234">
        <f>IF(AD18="",0,1)</f>
        <v>0</v>
      </c>
      <c r="AE19" s="234"/>
      <c r="AF19" s="234"/>
      <c r="AG19" s="101"/>
      <c r="AH19" s="101"/>
      <c r="AI19" s="101"/>
      <c r="AJ19" s="101"/>
      <c r="AK19" s="156"/>
      <c r="AL19" s="156"/>
      <c r="AM19" s="101"/>
      <c r="AT19" s="16"/>
    </row>
    <row r="20" spans="1:46" x14ac:dyDescent="0.15">
      <c r="A20" s="12"/>
      <c r="B20" s="101"/>
      <c r="C20" s="25"/>
      <c r="D20" s="101"/>
      <c r="E20" s="101"/>
      <c r="F20" s="101"/>
      <c r="G20" s="101"/>
      <c r="H20" s="101"/>
      <c r="I20" s="101"/>
      <c r="J20" s="101"/>
      <c r="K20" s="101"/>
      <c r="L20" s="101"/>
      <c r="M20" s="101"/>
      <c r="N20" s="101"/>
      <c r="O20" s="101"/>
      <c r="P20" s="101"/>
      <c r="Q20" s="101"/>
      <c r="R20" s="101"/>
      <c r="S20" s="101"/>
      <c r="T20" s="101"/>
      <c r="U20" s="101"/>
      <c r="V20" s="101"/>
      <c r="W20" s="15"/>
      <c r="X20" s="29" t="s">
        <v>66</v>
      </c>
      <c r="Y20" s="13"/>
      <c r="Z20" s="13"/>
      <c r="AA20" s="13"/>
      <c r="AB20" s="13"/>
      <c r="AC20" s="13"/>
      <c r="AD20" s="13"/>
      <c r="AE20" s="13">
        <f>SUM(C19:AF19)</f>
        <v>1</v>
      </c>
      <c r="AF20" s="13" t="s">
        <v>60</v>
      </c>
      <c r="AG20" s="101"/>
      <c r="AH20" s="101"/>
      <c r="AI20" s="101"/>
      <c r="AJ20" s="101"/>
      <c r="AK20" s="156"/>
      <c r="AL20" s="156"/>
      <c r="AM20" s="101"/>
      <c r="AT20" s="27"/>
    </row>
    <row r="21" spans="1:46" x14ac:dyDescent="0.15">
      <c r="A21" s="12"/>
      <c r="B21" s="15" t="s">
        <v>135</v>
      </c>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T21" s="16"/>
    </row>
    <row r="22" spans="1:46" ht="12" customHeight="1" thickBot="1" x14ac:dyDescent="0.2">
      <c r="A22" s="12"/>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T22" s="16"/>
    </row>
    <row r="23" spans="1:46" ht="12" customHeight="1" thickBot="1" x14ac:dyDescent="0.2">
      <c r="A23" s="12"/>
      <c r="B23" s="15"/>
      <c r="C23" s="278" t="str">
        <f>IF(C18="","",C18)</f>
        <v xml:space="preserve"> </v>
      </c>
      <c r="D23" s="279"/>
      <c r="E23" s="280"/>
      <c r="F23" s="241" t="str">
        <f t="shared" ref="F23" si="0">IF(F18="","",F18)</f>
        <v/>
      </c>
      <c r="G23" s="242"/>
      <c r="H23" s="243"/>
      <c r="I23" s="241" t="str">
        <f t="shared" ref="I23" si="1">IF(I18="","",I18)</f>
        <v/>
      </c>
      <c r="J23" s="242"/>
      <c r="K23" s="243"/>
      <c r="L23" s="241" t="str">
        <f t="shared" ref="L23" si="2">IF(L18="","",L18)</f>
        <v/>
      </c>
      <c r="M23" s="242"/>
      <c r="N23" s="243"/>
      <c r="O23" s="241" t="str">
        <f t="shared" ref="O23" si="3">IF(O18="","",O18)</f>
        <v/>
      </c>
      <c r="P23" s="242"/>
      <c r="Q23" s="243"/>
      <c r="R23" s="241" t="str">
        <f t="shared" ref="R23" si="4">IF(R18="","",R18)</f>
        <v/>
      </c>
      <c r="S23" s="242"/>
      <c r="T23" s="243"/>
      <c r="U23" s="241" t="str">
        <f t="shared" ref="U23" si="5">IF(U18="","",U18)</f>
        <v/>
      </c>
      <c r="V23" s="242"/>
      <c r="W23" s="243"/>
      <c r="X23" s="241" t="str">
        <f t="shared" ref="X23" si="6">IF(X18="","",X18)</f>
        <v/>
      </c>
      <c r="Y23" s="242"/>
      <c r="Z23" s="243"/>
      <c r="AA23" s="241" t="str">
        <f t="shared" ref="AA23" si="7">IF(AA18="","",AA18)</f>
        <v/>
      </c>
      <c r="AB23" s="242"/>
      <c r="AC23" s="243"/>
      <c r="AD23" s="241" t="str">
        <f t="shared" ref="AD23" si="8">IF(AD18="","",AD18)</f>
        <v/>
      </c>
      <c r="AE23" s="242"/>
      <c r="AF23" s="243"/>
      <c r="AG23" s="15"/>
      <c r="AH23" s="15"/>
      <c r="AI23" s="15"/>
      <c r="AJ23" s="15"/>
      <c r="AK23" s="15"/>
      <c r="AL23" s="15"/>
      <c r="AM23" s="15"/>
      <c r="AT23" s="16"/>
    </row>
    <row r="24" spans="1:46" ht="18" thickBot="1" x14ac:dyDescent="0.2">
      <c r="A24" s="12"/>
      <c r="B24" s="25"/>
      <c r="C24" s="264"/>
      <c r="D24" s="264"/>
      <c r="E24" s="264"/>
      <c r="F24" s="232"/>
      <c r="G24" s="232"/>
      <c r="H24" s="232"/>
      <c r="I24" s="232"/>
      <c r="J24" s="232"/>
      <c r="K24" s="232"/>
      <c r="L24" s="232"/>
      <c r="M24" s="232"/>
      <c r="N24" s="232"/>
      <c r="O24" s="232"/>
      <c r="P24" s="232"/>
      <c r="Q24" s="232"/>
      <c r="R24" s="232"/>
      <c r="S24" s="232"/>
      <c r="T24" s="232"/>
      <c r="U24" s="232"/>
      <c r="V24" s="232"/>
      <c r="W24" s="232"/>
      <c r="X24" s="232"/>
      <c r="Y24" s="232"/>
      <c r="Z24" s="232"/>
      <c r="AA24" s="232"/>
      <c r="AB24" s="232"/>
      <c r="AC24" s="232"/>
      <c r="AD24" s="232"/>
      <c r="AE24" s="232"/>
      <c r="AF24" s="232"/>
      <c r="AG24" s="28"/>
      <c r="AH24" s="28"/>
      <c r="AI24" s="28"/>
      <c r="AJ24" s="28"/>
      <c r="AK24" s="28"/>
      <c r="AL24" s="28"/>
      <c r="AM24" s="28"/>
      <c r="AT24" s="16"/>
    </row>
    <row r="25" spans="1:46" ht="18" thickBot="1" x14ac:dyDescent="0.2">
      <c r="A25" s="12"/>
      <c r="B25" s="25"/>
      <c r="C25" s="102"/>
      <c r="D25" s="102"/>
      <c r="E25" s="102"/>
      <c r="F25" s="102"/>
      <c r="G25" s="102"/>
      <c r="H25" s="102"/>
      <c r="I25" s="102"/>
      <c r="J25" s="102"/>
      <c r="K25" s="102"/>
      <c r="L25" s="102"/>
      <c r="M25" s="102"/>
      <c r="N25" s="102"/>
      <c r="O25" s="102"/>
      <c r="P25" s="102"/>
      <c r="Q25" s="102"/>
      <c r="R25" s="102"/>
      <c r="S25" s="102"/>
      <c r="T25" s="102"/>
      <c r="U25" s="102"/>
      <c r="V25" s="102"/>
      <c r="W25" s="102"/>
      <c r="X25" s="30" t="s">
        <v>145</v>
      </c>
      <c r="Y25" s="31"/>
      <c r="Z25" s="32"/>
      <c r="AA25" s="32"/>
      <c r="AB25" s="32"/>
      <c r="AC25" s="32"/>
      <c r="AD25" s="32"/>
      <c r="AE25" s="32">
        <f>IF(O11="",COUNTIFS(C24:AF24,"&gt;="&amp;40,C24:AF24,"&lt;"&amp;65),IF(O11=1,COUNTIFS(F24:AF24,"&gt;="&amp;40,F24:AF24,"&lt;"&amp;65),"エラー"))</f>
        <v>0</v>
      </c>
      <c r="AF25" s="33" t="s">
        <v>60</v>
      </c>
      <c r="AG25" s="101"/>
      <c r="AH25" s="101"/>
      <c r="AI25" s="101"/>
      <c r="AJ25" s="101"/>
      <c r="AK25" s="156"/>
      <c r="AL25" s="156"/>
      <c r="AM25" s="101"/>
      <c r="AT25" s="16"/>
    </row>
    <row r="26" spans="1:46" ht="18" thickBot="1" x14ac:dyDescent="0.2">
      <c r="A26" s="12"/>
      <c r="B26" s="25"/>
      <c r="C26" s="199"/>
      <c r="D26" s="199"/>
      <c r="E26" s="199"/>
      <c r="F26" s="199"/>
      <c r="G26" s="199"/>
      <c r="H26" s="199"/>
      <c r="I26" s="199"/>
      <c r="J26" s="199"/>
      <c r="K26" s="199"/>
      <c r="L26" s="199"/>
      <c r="M26" s="199"/>
      <c r="N26" s="199"/>
      <c r="O26" s="199"/>
      <c r="P26" s="199"/>
      <c r="Q26" s="199"/>
      <c r="R26" s="199"/>
      <c r="S26" s="199"/>
      <c r="T26" s="199"/>
      <c r="U26" s="199"/>
      <c r="V26" s="199"/>
      <c r="W26" s="199"/>
      <c r="X26" s="416" t="s">
        <v>144</v>
      </c>
      <c r="Y26" s="117"/>
      <c r="Z26" s="55"/>
      <c r="AA26" s="55"/>
      <c r="AB26" s="55"/>
      <c r="AC26" s="55"/>
      <c r="AD26" s="55"/>
      <c r="AE26" s="55">
        <f>IF(O11="",COUNTIFS(C24:AF24,"&gt;="&amp;18),IF(O11=1,COUNTIFS(F24:AF24,"&gt;="&amp;18),"エラー"))</f>
        <v>0</v>
      </c>
      <c r="AF26" s="417" t="s">
        <v>60</v>
      </c>
      <c r="AG26" s="200"/>
      <c r="AH26" s="200"/>
      <c r="AI26" s="200"/>
      <c r="AJ26" s="200"/>
      <c r="AK26" s="200"/>
      <c r="AL26" s="200"/>
      <c r="AM26" s="200"/>
      <c r="AT26" s="16"/>
    </row>
    <row r="27" spans="1:46" s="37" customFormat="1" ht="15" customHeight="1" x14ac:dyDescent="0.15">
      <c r="A27" s="34"/>
      <c r="B27" s="35"/>
      <c r="C27" s="35" t="s">
        <v>11</v>
      </c>
      <c r="D27" s="35"/>
      <c r="E27" s="35"/>
      <c r="F27" s="35"/>
      <c r="G27" s="35"/>
      <c r="H27" s="35"/>
      <c r="I27" s="35"/>
      <c r="J27" s="35"/>
      <c r="K27" s="35"/>
      <c r="L27" s="35"/>
      <c r="M27" s="35"/>
      <c r="N27" s="35"/>
      <c r="O27" s="35" t="s">
        <v>106</v>
      </c>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T27" s="16"/>
    </row>
    <row r="28" spans="1:46" s="37" customFormat="1" ht="4.5" customHeight="1" x14ac:dyDescent="0.15">
      <c r="A28" s="34"/>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T28" s="16"/>
    </row>
    <row r="29" spans="1:46" s="7" customFormat="1" ht="14.25" x14ac:dyDescent="0.15">
      <c r="A29" s="38"/>
      <c r="B29" s="39"/>
      <c r="C29" s="39" t="s">
        <v>63</v>
      </c>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T29" s="36"/>
    </row>
    <row r="30" spans="1:46" s="7" customFormat="1" ht="14.25" x14ac:dyDescent="0.15">
      <c r="A30" s="38"/>
      <c r="B30" s="39"/>
      <c r="C30" s="39" t="s">
        <v>64</v>
      </c>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T30" s="36"/>
    </row>
    <row r="31" spans="1:46" s="7" customFormat="1" ht="12" x14ac:dyDescent="0.15">
      <c r="A31" s="38"/>
      <c r="B31" s="39"/>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T31" s="40"/>
    </row>
    <row r="32" spans="1:46" x14ac:dyDescent="0.15">
      <c r="A32" s="12"/>
      <c r="B32" s="15" t="s">
        <v>82</v>
      </c>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T32" s="40"/>
    </row>
    <row r="33" spans="1:46" ht="12" customHeight="1" thickBot="1" x14ac:dyDescent="0.2">
      <c r="A33" s="12"/>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T33" s="40"/>
    </row>
    <row r="34" spans="1:46" ht="18" thickBot="1" x14ac:dyDescent="0.2">
      <c r="A34" s="12"/>
      <c r="B34" s="41"/>
      <c r="C34" s="241" t="str">
        <f>IF(C18="","",C18)</f>
        <v xml:space="preserve"> </v>
      </c>
      <c r="D34" s="242"/>
      <c r="E34" s="243"/>
      <c r="F34" s="233" t="str">
        <f>IF(F18="","",F18)</f>
        <v/>
      </c>
      <c r="G34" s="233"/>
      <c r="H34" s="233"/>
      <c r="I34" s="233" t="str">
        <f>IF(I18="","",I18)</f>
        <v/>
      </c>
      <c r="J34" s="233"/>
      <c r="K34" s="233"/>
      <c r="L34" s="233" t="str">
        <f>IF(L18="","",L18)</f>
        <v/>
      </c>
      <c r="M34" s="233"/>
      <c r="N34" s="233"/>
      <c r="O34" s="233" t="str">
        <f>IF(O18="","",O18)</f>
        <v/>
      </c>
      <c r="P34" s="233"/>
      <c r="Q34" s="233"/>
      <c r="R34" s="233" t="str">
        <f>IF(R18="","",R18)</f>
        <v/>
      </c>
      <c r="S34" s="233"/>
      <c r="T34" s="233"/>
      <c r="U34" s="233" t="str">
        <f>IF(U18="","",U18)</f>
        <v/>
      </c>
      <c r="V34" s="233"/>
      <c r="W34" s="233"/>
      <c r="X34" s="233" t="str">
        <f>IF(X18="","",X18)</f>
        <v/>
      </c>
      <c r="Y34" s="233"/>
      <c r="Z34" s="233"/>
      <c r="AA34" s="233" t="str">
        <f>IF(AA18="","",AA18)</f>
        <v/>
      </c>
      <c r="AB34" s="233"/>
      <c r="AC34" s="233"/>
      <c r="AD34" s="233" t="str">
        <f>IF(AD18="","",AD18)</f>
        <v/>
      </c>
      <c r="AE34" s="233"/>
      <c r="AF34" s="233"/>
      <c r="AG34" s="26"/>
      <c r="AH34" s="26"/>
      <c r="AI34" s="26"/>
      <c r="AJ34" s="26"/>
      <c r="AK34" s="26"/>
      <c r="AL34" s="26"/>
      <c r="AM34" s="26"/>
      <c r="AT34" s="16"/>
    </row>
    <row r="35" spans="1:46" ht="18" thickBot="1" x14ac:dyDescent="0.2">
      <c r="A35" s="12"/>
      <c r="B35" s="42" t="s">
        <v>12</v>
      </c>
      <c r="C35" s="248"/>
      <c r="D35" s="248"/>
      <c r="E35" s="248"/>
      <c r="F35" s="248"/>
      <c r="G35" s="248"/>
      <c r="H35" s="248"/>
      <c r="I35" s="248"/>
      <c r="J35" s="248"/>
      <c r="K35" s="248"/>
      <c r="L35" s="248"/>
      <c r="M35" s="248"/>
      <c r="N35" s="248"/>
      <c r="O35" s="248"/>
      <c r="P35" s="248"/>
      <c r="Q35" s="248"/>
      <c r="R35" s="248"/>
      <c r="S35" s="248"/>
      <c r="T35" s="248"/>
      <c r="U35" s="248"/>
      <c r="V35" s="248"/>
      <c r="W35" s="248"/>
      <c r="X35" s="248"/>
      <c r="Y35" s="248"/>
      <c r="Z35" s="248"/>
      <c r="AA35" s="248"/>
      <c r="AB35" s="248"/>
      <c r="AC35" s="248"/>
      <c r="AD35" s="248"/>
      <c r="AE35" s="248"/>
      <c r="AF35" s="248"/>
      <c r="AG35" s="43"/>
      <c r="AH35" s="43"/>
      <c r="AI35" s="43"/>
      <c r="AJ35" s="43"/>
      <c r="AK35" s="43"/>
      <c r="AL35" s="43"/>
      <c r="AM35" s="43"/>
      <c r="AT35" s="16"/>
    </row>
    <row r="36" spans="1:46" ht="18" thickBot="1" x14ac:dyDescent="0.2">
      <c r="A36" s="12"/>
      <c r="B36" s="44" t="s">
        <v>13</v>
      </c>
      <c r="C36" s="248"/>
      <c r="D36" s="248"/>
      <c r="E36" s="248"/>
      <c r="F36" s="248"/>
      <c r="G36" s="248"/>
      <c r="H36" s="248"/>
      <c r="I36" s="248"/>
      <c r="J36" s="248"/>
      <c r="K36" s="248"/>
      <c r="L36" s="248"/>
      <c r="M36" s="248"/>
      <c r="N36" s="248"/>
      <c r="O36" s="248"/>
      <c r="P36" s="248"/>
      <c r="Q36" s="248"/>
      <c r="R36" s="248"/>
      <c r="S36" s="248"/>
      <c r="T36" s="248"/>
      <c r="U36" s="248"/>
      <c r="V36" s="248"/>
      <c r="W36" s="248"/>
      <c r="X36" s="248"/>
      <c r="Y36" s="248"/>
      <c r="Z36" s="248"/>
      <c r="AA36" s="248"/>
      <c r="AB36" s="248"/>
      <c r="AC36" s="248"/>
      <c r="AD36" s="248"/>
      <c r="AE36" s="248"/>
      <c r="AF36" s="248"/>
      <c r="AG36" s="43"/>
      <c r="AH36" s="43"/>
      <c r="AI36" s="43"/>
      <c r="AJ36" s="43"/>
      <c r="AK36" s="43"/>
      <c r="AL36" s="43"/>
      <c r="AM36" s="43"/>
      <c r="AT36" s="16"/>
    </row>
    <row r="37" spans="1:46" ht="18" thickBot="1" x14ac:dyDescent="0.2">
      <c r="A37" s="12"/>
      <c r="B37" s="42" t="s">
        <v>14</v>
      </c>
      <c r="C37" s="248"/>
      <c r="D37" s="248"/>
      <c r="E37" s="248"/>
      <c r="F37" s="248"/>
      <c r="G37" s="248"/>
      <c r="H37" s="248"/>
      <c r="I37" s="248"/>
      <c r="J37" s="248"/>
      <c r="K37" s="248"/>
      <c r="L37" s="248"/>
      <c r="M37" s="248"/>
      <c r="N37" s="248"/>
      <c r="O37" s="248"/>
      <c r="P37" s="248"/>
      <c r="Q37" s="248"/>
      <c r="R37" s="248"/>
      <c r="S37" s="248"/>
      <c r="T37" s="248"/>
      <c r="U37" s="248"/>
      <c r="V37" s="248"/>
      <c r="W37" s="248"/>
      <c r="X37" s="248"/>
      <c r="Y37" s="248"/>
      <c r="Z37" s="248"/>
      <c r="AA37" s="248"/>
      <c r="AB37" s="248"/>
      <c r="AC37" s="248"/>
      <c r="AD37" s="248"/>
      <c r="AE37" s="248"/>
      <c r="AF37" s="248"/>
      <c r="AG37" s="43"/>
      <c r="AH37" s="43"/>
      <c r="AI37" s="43"/>
      <c r="AJ37" s="43"/>
      <c r="AK37" s="43"/>
      <c r="AL37" s="43"/>
      <c r="AM37" s="43"/>
      <c r="AT37" s="16"/>
    </row>
    <row r="38" spans="1:46" ht="18" thickBot="1" x14ac:dyDescent="0.2">
      <c r="A38" s="12"/>
      <c r="B38" s="44" t="s">
        <v>15</v>
      </c>
      <c r="C38" s="248"/>
      <c r="D38" s="248"/>
      <c r="E38" s="248"/>
      <c r="F38" s="248"/>
      <c r="G38" s="248"/>
      <c r="H38" s="248"/>
      <c r="I38" s="248"/>
      <c r="J38" s="248"/>
      <c r="K38" s="248"/>
      <c r="L38" s="248"/>
      <c r="M38" s="248"/>
      <c r="N38" s="248"/>
      <c r="O38" s="248"/>
      <c r="P38" s="248"/>
      <c r="Q38" s="248"/>
      <c r="R38" s="248"/>
      <c r="S38" s="248"/>
      <c r="T38" s="248"/>
      <c r="U38" s="248"/>
      <c r="V38" s="248"/>
      <c r="W38" s="248"/>
      <c r="X38" s="248"/>
      <c r="Y38" s="248"/>
      <c r="Z38" s="248"/>
      <c r="AA38" s="248"/>
      <c r="AB38" s="248"/>
      <c r="AC38" s="248"/>
      <c r="AD38" s="248"/>
      <c r="AE38" s="248"/>
      <c r="AF38" s="248"/>
      <c r="AG38" s="43"/>
      <c r="AH38" s="43"/>
      <c r="AI38" s="43"/>
      <c r="AJ38" s="43"/>
      <c r="AK38" s="43"/>
      <c r="AL38" s="43"/>
      <c r="AM38" s="43"/>
      <c r="AT38" s="16"/>
    </row>
    <row r="39" spans="1:46" ht="18" thickBot="1" x14ac:dyDescent="0.2">
      <c r="A39" s="12"/>
      <c r="B39" s="44" t="s">
        <v>105</v>
      </c>
      <c r="C39" s="205" t="str">
        <f>IFERROR(IF(AND(C35&gt;0,C36&gt;0,C35+C36&gt;=100000),IF(C35&lt;C36,MIN(C35,100000),MIN(C36,100000)),"0"),0)</f>
        <v>0</v>
      </c>
      <c r="D39" s="206"/>
      <c r="E39" s="207"/>
      <c r="F39" s="205" t="str">
        <f t="shared" ref="F39" si="9">IFERROR(IF(AND(F35&gt;0,F36&gt;0,F35+F36&gt;=100000),IF(F35&lt;F36,MIN(F35,100000),MIN(F36,100000)),"0"),0)</f>
        <v>0</v>
      </c>
      <c r="G39" s="206"/>
      <c r="H39" s="207"/>
      <c r="I39" s="205" t="str">
        <f t="shared" ref="I39" si="10">IFERROR(IF(AND(I35&gt;0,I36&gt;0,I35+I36&gt;=100000),IF(I35&lt;I36,MIN(I35,100000),MIN(I36,100000)),"0"),0)</f>
        <v>0</v>
      </c>
      <c r="J39" s="206"/>
      <c r="K39" s="207"/>
      <c r="L39" s="205" t="str">
        <f t="shared" ref="L39" si="11">IFERROR(IF(AND(L35&gt;0,L36&gt;0,L35+L36&gt;=100000),IF(L35&lt;L36,MIN(L35,100000),MIN(L36,100000)),"0"),0)</f>
        <v>0</v>
      </c>
      <c r="M39" s="206"/>
      <c r="N39" s="207"/>
      <c r="O39" s="205" t="str">
        <f t="shared" ref="O39" si="12">IFERROR(IF(AND(O35&gt;0,O36&gt;0,O35+O36&gt;=100000),IF(O35&lt;O36,MIN(O35,100000),MIN(O36,100000)),"0"),0)</f>
        <v>0</v>
      </c>
      <c r="P39" s="206"/>
      <c r="Q39" s="207"/>
      <c r="R39" s="205" t="str">
        <f t="shared" ref="R39" si="13">IFERROR(IF(AND(R35&gt;0,R36&gt;0,R35+R36&gt;=100000),IF(R35&lt;R36,MIN(R35,100000),MIN(R36,100000)),"0"),0)</f>
        <v>0</v>
      </c>
      <c r="S39" s="206"/>
      <c r="T39" s="207"/>
      <c r="U39" s="205" t="str">
        <f t="shared" ref="U39" si="14">IFERROR(IF(AND(U35&gt;0,U36&gt;0,U35+U36&gt;=100000),IF(U35&lt;U36,MIN(U35,100000),MIN(U36,100000)),"0"),0)</f>
        <v>0</v>
      </c>
      <c r="V39" s="206"/>
      <c r="W39" s="207"/>
      <c r="X39" s="205" t="str">
        <f t="shared" ref="X39" si="15">IFERROR(IF(AND(X35&gt;0,X36&gt;0,X35+X36&gt;=100000),IF(X35&lt;X36,MIN(X35,100000),MIN(X36,100000)),"0"),0)</f>
        <v>0</v>
      </c>
      <c r="Y39" s="206"/>
      <c r="Z39" s="207"/>
      <c r="AA39" s="205" t="str">
        <f t="shared" ref="AA39" si="16">IFERROR(IF(AND(AA35&gt;0,AA36&gt;0,AA35+AA36&gt;=100000),IF(AA35&lt;AA36,MIN(AA35,100000),MIN(AA36,100000)),"0"),0)</f>
        <v>0</v>
      </c>
      <c r="AB39" s="206"/>
      <c r="AC39" s="207"/>
      <c r="AD39" s="205" t="str">
        <f>IFERROR(IF(AND(AD35&gt;0,AD36&gt;0,AD35+AD36&gt;=100000),IF(AD35&lt;AD36,MIN(AD35,100000),MIN(AD36,100000)),"0"),0)</f>
        <v>0</v>
      </c>
      <c r="AE39" s="206"/>
      <c r="AF39" s="207"/>
      <c r="AG39" s="43"/>
      <c r="AH39" s="43"/>
      <c r="AI39" s="43"/>
      <c r="AJ39" s="43"/>
      <c r="AK39" s="43"/>
      <c r="AL39" s="43"/>
      <c r="AM39" s="43"/>
      <c r="AT39" s="16"/>
    </row>
    <row r="40" spans="1:46" ht="18" thickBot="1" x14ac:dyDescent="0.2">
      <c r="A40" s="12"/>
      <c r="B40" s="45" t="s">
        <v>62</v>
      </c>
      <c r="C40" s="202">
        <f>SUM(C35:E38)-C39</f>
        <v>0</v>
      </c>
      <c r="D40" s="203"/>
      <c r="E40" s="204"/>
      <c r="F40" s="202">
        <f t="shared" ref="F40" si="17">SUM(F35:H38)-F39</f>
        <v>0</v>
      </c>
      <c r="G40" s="203"/>
      <c r="H40" s="204"/>
      <c r="I40" s="202">
        <f t="shared" ref="I40" si="18">SUM(I35:K38)-I39</f>
        <v>0</v>
      </c>
      <c r="J40" s="203"/>
      <c r="K40" s="204"/>
      <c r="L40" s="202">
        <f t="shared" ref="L40" si="19">SUM(L35:N38)-L39</f>
        <v>0</v>
      </c>
      <c r="M40" s="203"/>
      <c r="N40" s="204"/>
      <c r="O40" s="202">
        <f t="shared" ref="O40" si="20">SUM(O35:Q38)-O39</f>
        <v>0</v>
      </c>
      <c r="P40" s="203"/>
      <c r="Q40" s="204"/>
      <c r="R40" s="202">
        <f t="shared" ref="R40" si="21">SUM(R35:T38)-R39</f>
        <v>0</v>
      </c>
      <c r="S40" s="203"/>
      <c r="T40" s="204"/>
      <c r="U40" s="202">
        <f t="shared" ref="U40" si="22">SUM(U35:W38)-U39</f>
        <v>0</v>
      </c>
      <c r="V40" s="203"/>
      <c r="W40" s="204"/>
      <c r="X40" s="202">
        <f t="shared" ref="X40" si="23">SUM(X35:Z38)-X39</f>
        <v>0</v>
      </c>
      <c r="Y40" s="203"/>
      <c r="Z40" s="204"/>
      <c r="AA40" s="202">
        <f t="shared" ref="AA40" si="24">SUM(AA35:AC38)-AA39</f>
        <v>0</v>
      </c>
      <c r="AB40" s="203"/>
      <c r="AC40" s="204"/>
      <c r="AD40" s="202">
        <f>SUM(AD35:AF38)-AD39</f>
        <v>0</v>
      </c>
      <c r="AE40" s="203"/>
      <c r="AF40" s="204"/>
      <c r="AG40" s="46"/>
      <c r="AH40" s="46"/>
      <c r="AI40" s="46"/>
      <c r="AJ40" s="46"/>
      <c r="AK40" s="46"/>
      <c r="AL40" s="46"/>
      <c r="AM40" s="46"/>
      <c r="AT40" s="16"/>
    </row>
    <row r="41" spans="1:46" ht="18" thickBot="1" x14ac:dyDescent="0.2">
      <c r="A41" s="12"/>
      <c r="B41" s="123"/>
      <c r="C41" s="209">
        <f>IF(OR(C35&gt;0,C36&gt;0),1,0)</f>
        <v>0</v>
      </c>
      <c r="D41" s="209"/>
      <c r="E41" s="209"/>
      <c r="F41" s="209">
        <f t="shared" ref="F41" si="25">IF(OR(F35&gt;0,F36&gt;0),1,0)</f>
        <v>0</v>
      </c>
      <c r="G41" s="209"/>
      <c r="H41" s="209"/>
      <c r="I41" s="209">
        <f t="shared" ref="I41" si="26">IF(OR(I35&gt;0,I36&gt;0),1,0)</f>
        <v>0</v>
      </c>
      <c r="J41" s="209"/>
      <c r="K41" s="209"/>
      <c r="L41" s="209">
        <f t="shared" ref="L41" si="27">IF(OR(L35&gt;0,L36&gt;0),1,0)</f>
        <v>0</v>
      </c>
      <c r="M41" s="209"/>
      <c r="N41" s="209"/>
      <c r="O41" s="209">
        <f t="shared" ref="O41" si="28">IF(OR(O35&gt;0,O36&gt;0),1,0)</f>
        <v>0</v>
      </c>
      <c r="P41" s="209"/>
      <c r="Q41" s="209"/>
      <c r="R41" s="209">
        <f t="shared" ref="R41" si="29">IF(OR(R35&gt;0,R36&gt;0),1,0)</f>
        <v>0</v>
      </c>
      <c r="S41" s="209"/>
      <c r="T41" s="209"/>
      <c r="U41" s="209">
        <f t="shared" ref="U41" si="30">IF(OR(U35&gt;0,U36&gt;0),1,0)</f>
        <v>0</v>
      </c>
      <c r="V41" s="209"/>
      <c r="W41" s="209"/>
      <c r="X41" s="209">
        <f t="shared" ref="X41" si="31">IF(OR(X35&gt;0,X36&gt;0),1,0)</f>
        <v>0</v>
      </c>
      <c r="Y41" s="209"/>
      <c r="Z41" s="209"/>
      <c r="AA41" s="209">
        <f t="shared" ref="AA41" si="32">IF(OR(AA35&gt;0,AA36&gt;0),1,0)</f>
        <v>0</v>
      </c>
      <c r="AB41" s="209"/>
      <c r="AC41" s="209"/>
      <c r="AD41" s="209">
        <f t="shared" ref="AD41" si="33">IF(OR(AD35&gt;0,AD36&gt;0),1,0)</f>
        <v>0</v>
      </c>
      <c r="AE41" s="209"/>
      <c r="AF41" s="209"/>
      <c r="AG41" s="46"/>
      <c r="AH41" s="46"/>
      <c r="AI41" s="46"/>
      <c r="AJ41" s="46"/>
      <c r="AK41" s="46"/>
      <c r="AL41" s="46"/>
      <c r="AM41" s="46"/>
      <c r="AT41" s="16"/>
    </row>
    <row r="42" spans="1:46" x14ac:dyDescent="0.15">
      <c r="A42" s="12"/>
      <c r="B42" s="123" t="s">
        <v>112</v>
      </c>
      <c r="C42" s="209">
        <f>(IF(C36&gt;=150000,C36-150000,C36)+C35+C37+C38)-C39</f>
        <v>0</v>
      </c>
      <c r="D42" s="209"/>
      <c r="E42" s="209"/>
      <c r="F42" s="209">
        <f t="shared" ref="F42" si="34">(IF(F36&gt;=150000,F36-150000,F36)+F35+F37+F38)-F39</f>
        <v>0</v>
      </c>
      <c r="G42" s="209"/>
      <c r="H42" s="209"/>
      <c r="I42" s="209">
        <f t="shared" ref="I42" si="35">(IF(I36&gt;=150000,I36-150000,I36)+I35+I37+I38)-I39</f>
        <v>0</v>
      </c>
      <c r="J42" s="209"/>
      <c r="K42" s="209"/>
      <c r="L42" s="209">
        <f t="shared" ref="L42" si="36">(IF(L36&gt;=150000,L36-150000,L36)+L35+L37+L38)-L39</f>
        <v>0</v>
      </c>
      <c r="M42" s="209"/>
      <c r="N42" s="209"/>
      <c r="O42" s="209">
        <f t="shared" ref="O42" si="37">(IF(O36&gt;=150000,O36-150000,O36)+O35+O37+O38)-O39</f>
        <v>0</v>
      </c>
      <c r="P42" s="209"/>
      <c r="Q42" s="209"/>
      <c r="R42" s="209">
        <f t="shared" ref="R42" si="38">(IF(R36&gt;=150000,R36-150000,R36)+R35+R37+R38)-R39</f>
        <v>0</v>
      </c>
      <c r="S42" s="209"/>
      <c r="T42" s="209"/>
      <c r="U42" s="209">
        <f t="shared" ref="U42" si="39">(IF(U36&gt;=150000,U36-150000,U36)+U35+U37+U38)-U39</f>
        <v>0</v>
      </c>
      <c r="V42" s="209"/>
      <c r="W42" s="209"/>
      <c r="X42" s="209">
        <f t="shared" ref="X42" si="40">(IF(X36&gt;=150000,X36-150000,X36)+X35+X37+X38)-X39</f>
        <v>0</v>
      </c>
      <c r="Y42" s="209"/>
      <c r="Z42" s="209"/>
      <c r="AA42" s="209">
        <f t="shared" ref="AA42" si="41">(IF(AA36&gt;=150000,AA36-150000,AA36)+AA35+AA37+AA38)-AA39</f>
        <v>0</v>
      </c>
      <c r="AB42" s="209"/>
      <c r="AC42" s="209"/>
      <c r="AD42" s="209">
        <f t="shared" ref="AD42" si="42">(IF(AD36&gt;=150000,AD36-150000,AD36)+AD35+AD37+AD38)-AD39</f>
        <v>0</v>
      </c>
      <c r="AE42" s="209"/>
      <c r="AF42" s="209"/>
      <c r="AG42" s="46"/>
      <c r="AH42" s="46"/>
      <c r="AI42" s="46"/>
      <c r="AJ42" s="46"/>
      <c r="AK42" s="46"/>
      <c r="AL42" s="46"/>
      <c r="AM42" s="46"/>
      <c r="AT42" s="16"/>
    </row>
    <row r="43" spans="1:46" x14ac:dyDescent="0.15">
      <c r="A43" s="12"/>
      <c r="B43" s="123"/>
      <c r="C43" s="137" t="s">
        <v>117</v>
      </c>
      <c r="D43" s="138" t="s">
        <v>118</v>
      </c>
      <c r="E43" s="136"/>
      <c r="F43" s="136"/>
      <c r="G43" s="136"/>
      <c r="H43" s="136"/>
      <c r="I43" s="136"/>
      <c r="J43" s="136"/>
      <c r="K43" s="136"/>
      <c r="L43" s="136"/>
      <c r="M43" s="136"/>
      <c r="N43" s="136"/>
      <c r="O43" s="136"/>
      <c r="P43" s="136"/>
      <c r="Q43" s="136"/>
      <c r="R43" s="136"/>
      <c r="S43" s="136"/>
      <c r="T43" s="136"/>
      <c r="U43" s="136"/>
      <c r="V43" s="136"/>
      <c r="W43" s="136"/>
      <c r="X43" s="136"/>
      <c r="Y43" s="136"/>
      <c r="Z43" s="136"/>
      <c r="AA43" s="136"/>
      <c r="AB43" s="136"/>
      <c r="AC43" s="136"/>
      <c r="AD43" s="136"/>
      <c r="AE43" s="136"/>
      <c r="AF43" s="136"/>
      <c r="AG43" s="46"/>
      <c r="AH43" s="46"/>
      <c r="AI43" s="46"/>
      <c r="AJ43" s="46"/>
      <c r="AK43" s="46"/>
      <c r="AL43" s="46"/>
      <c r="AM43" s="46"/>
      <c r="AT43" s="16"/>
    </row>
    <row r="44" spans="1:46" x14ac:dyDescent="0.15">
      <c r="A44" s="12"/>
      <c r="B44" s="123"/>
      <c r="C44" s="137" t="s">
        <v>117</v>
      </c>
      <c r="D44" s="139" t="s">
        <v>127</v>
      </c>
      <c r="E44" s="136"/>
      <c r="F44" s="136"/>
      <c r="G44" s="136"/>
      <c r="H44" s="136"/>
      <c r="I44" s="136"/>
      <c r="J44" s="136"/>
      <c r="K44" s="136"/>
      <c r="L44" s="136"/>
      <c r="M44" s="136"/>
      <c r="N44" s="136"/>
      <c r="O44" s="136"/>
      <c r="P44" s="136"/>
      <c r="Q44" s="136"/>
      <c r="R44" s="136"/>
      <c r="S44" s="136"/>
      <c r="T44" s="136"/>
      <c r="U44" s="136"/>
      <c r="V44" s="136"/>
      <c r="W44" s="136"/>
      <c r="X44" s="136"/>
      <c r="Y44" s="136"/>
      <c r="Z44" s="136"/>
      <c r="AA44" s="136"/>
      <c r="AB44" s="136"/>
      <c r="AC44" s="136"/>
      <c r="AD44" s="136"/>
      <c r="AE44" s="136"/>
      <c r="AF44" s="136"/>
      <c r="AG44" s="46"/>
      <c r="AH44" s="46"/>
      <c r="AI44" s="46"/>
      <c r="AJ44" s="46"/>
      <c r="AK44" s="46"/>
      <c r="AL44" s="46"/>
      <c r="AM44" s="46"/>
      <c r="AT44" s="16"/>
    </row>
    <row r="45" spans="1:46" s="7" customFormat="1" x14ac:dyDescent="0.15">
      <c r="A45" s="38"/>
      <c r="B45" s="72">
        <f>SUM(C40:AF40)</f>
        <v>0</v>
      </c>
      <c r="C45" s="140" t="s">
        <v>126</v>
      </c>
      <c r="D45" s="48" t="s">
        <v>119</v>
      </c>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T45" s="16"/>
    </row>
    <row r="46" spans="1:46" s="7" customFormat="1" x14ac:dyDescent="0.15">
      <c r="A46" s="38"/>
      <c r="B46" s="47" t="s">
        <v>104</v>
      </c>
      <c r="C46" s="140"/>
      <c r="D46" s="48" t="s">
        <v>120</v>
      </c>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T46" s="16"/>
    </row>
    <row r="47" spans="1:46" s="7" customFormat="1" ht="12" x14ac:dyDescent="0.15">
      <c r="A47" s="38"/>
      <c r="B47" s="103">
        <f>SUM(C40:AF40)</f>
        <v>0</v>
      </c>
      <c r="C47" s="140"/>
      <c r="D47" s="48" t="s">
        <v>121</v>
      </c>
      <c r="E47" s="49"/>
      <c r="F47" s="49"/>
      <c r="G47" s="49"/>
      <c r="H47" s="49"/>
      <c r="I47" s="49"/>
      <c r="J47" s="49"/>
      <c r="K47" s="49"/>
      <c r="L47" s="49"/>
      <c r="M47" s="49"/>
      <c r="N47" s="49"/>
      <c r="O47" s="49"/>
      <c r="P47" s="49"/>
      <c r="Q47" s="49"/>
      <c r="R47" s="49"/>
      <c r="S47" s="49"/>
      <c r="T47" s="49"/>
      <c r="U47" s="49"/>
      <c r="V47" s="49"/>
      <c r="W47" s="49"/>
      <c r="X47" s="49"/>
      <c r="Y47" s="49"/>
      <c r="Z47" s="49"/>
      <c r="AA47" s="49"/>
      <c r="AB47" s="49"/>
      <c r="AC47" s="49"/>
      <c r="AD47" s="49"/>
      <c r="AE47" s="49"/>
      <c r="AF47" s="49"/>
      <c r="AG47" s="49"/>
      <c r="AH47" s="49"/>
      <c r="AI47" s="49"/>
      <c r="AJ47" s="49"/>
      <c r="AK47" s="49"/>
      <c r="AL47" s="49"/>
      <c r="AM47" s="49"/>
      <c r="AT47" s="40"/>
    </row>
    <row r="48" spans="1:46" s="7" customFormat="1" ht="12" x14ac:dyDescent="0.15">
      <c r="A48" s="38"/>
      <c r="B48" s="124" t="s">
        <v>107</v>
      </c>
      <c r="C48" s="140" t="s">
        <v>126</v>
      </c>
      <c r="D48" s="48" t="s">
        <v>122</v>
      </c>
      <c r="E48" s="39"/>
      <c r="F48" s="39"/>
      <c r="G48" s="39"/>
      <c r="H48" s="39"/>
      <c r="I48" s="39"/>
      <c r="J48" s="39"/>
      <c r="K48" s="39"/>
      <c r="L48" s="39"/>
      <c r="M48" s="39"/>
      <c r="N48" s="39"/>
      <c r="O48" s="39"/>
      <c r="P48" s="39"/>
      <c r="Q48" s="39"/>
      <c r="R48" s="39"/>
      <c r="S48" s="39"/>
      <c r="T48" s="39"/>
      <c r="U48" s="39"/>
      <c r="V48" s="39"/>
      <c r="W48" s="39"/>
      <c r="X48" s="39"/>
      <c r="Y48" s="39"/>
      <c r="Z48" s="49"/>
      <c r="AA48" s="49"/>
      <c r="AB48" s="49"/>
      <c r="AC48" s="49"/>
      <c r="AD48" s="49"/>
      <c r="AE48" s="49"/>
      <c r="AF48" s="49"/>
      <c r="AG48" s="49"/>
      <c r="AH48" s="49"/>
      <c r="AI48" s="49"/>
      <c r="AJ48" s="49"/>
      <c r="AK48" s="49"/>
      <c r="AL48" s="49"/>
      <c r="AM48" s="49"/>
      <c r="AT48" s="40"/>
    </row>
    <row r="49" spans="1:46" s="7" customFormat="1" ht="12" x14ac:dyDescent="0.15">
      <c r="A49" s="38"/>
      <c r="B49" s="103">
        <f>COUNTIF(C41:AF41,1)</f>
        <v>0</v>
      </c>
      <c r="C49" s="140" t="s">
        <v>126</v>
      </c>
      <c r="D49" s="48" t="s">
        <v>123</v>
      </c>
      <c r="E49" s="39"/>
      <c r="F49" s="39"/>
      <c r="G49" s="39"/>
      <c r="H49" s="39"/>
      <c r="I49" s="39"/>
      <c r="J49" s="39"/>
      <c r="K49" s="39"/>
      <c r="L49" s="39"/>
      <c r="M49" s="39"/>
      <c r="N49" s="39"/>
      <c r="O49" s="39"/>
      <c r="P49" s="39"/>
      <c r="Q49" s="39"/>
      <c r="R49" s="39"/>
      <c r="S49" s="39"/>
      <c r="T49" s="39"/>
      <c r="U49" s="39"/>
      <c r="V49" s="39"/>
      <c r="W49" s="39"/>
      <c r="X49" s="39"/>
      <c r="Y49" s="39"/>
      <c r="Z49" s="49"/>
      <c r="AA49" s="49"/>
      <c r="AB49" s="49"/>
      <c r="AC49" s="49"/>
      <c r="AD49" s="49"/>
      <c r="AE49" s="49"/>
      <c r="AF49" s="49"/>
      <c r="AG49" s="49"/>
      <c r="AH49" s="49"/>
      <c r="AI49" s="49"/>
      <c r="AJ49" s="49"/>
      <c r="AK49" s="49"/>
      <c r="AL49" s="49"/>
      <c r="AM49" s="49"/>
      <c r="AT49" s="40"/>
    </row>
    <row r="50" spans="1:46" s="7" customFormat="1" ht="12" x14ac:dyDescent="0.15">
      <c r="A50" s="38"/>
      <c r="B50" s="115" t="e">
        <f>MAX(#REF!,)</f>
        <v>#REF!</v>
      </c>
      <c r="C50" s="140" t="s">
        <v>126</v>
      </c>
      <c r="D50" s="48" t="s">
        <v>124</v>
      </c>
      <c r="Z50" s="39"/>
      <c r="AA50" s="39"/>
      <c r="AB50" s="39"/>
      <c r="AC50" s="39"/>
      <c r="AD50" s="39"/>
      <c r="AE50" s="39"/>
      <c r="AF50" s="39"/>
      <c r="AG50" s="39"/>
      <c r="AH50" s="39"/>
      <c r="AI50" s="39"/>
      <c r="AJ50" s="39"/>
      <c r="AK50" s="39"/>
      <c r="AL50" s="39"/>
      <c r="AM50" s="39"/>
      <c r="AT50" s="40"/>
    </row>
    <row r="51" spans="1:46" s="7" customFormat="1" ht="12" x14ac:dyDescent="0.15">
      <c r="A51" s="38"/>
      <c r="B51" s="124" t="s">
        <v>116</v>
      </c>
      <c r="C51" s="140" t="s">
        <v>126</v>
      </c>
      <c r="D51" s="48" t="s">
        <v>125</v>
      </c>
      <c r="Z51" s="39"/>
      <c r="AA51" s="39"/>
      <c r="AB51" s="39"/>
      <c r="AC51" s="39"/>
      <c r="AD51" s="39"/>
      <c r="AE51" s="39"/>
      <c r="AF51" s="39"/>
      <c r="AG51" s="39"/>
      <c r="AH51" s="39"/>
      <c r="AI51" s="39"/>
      <c r="AJ51" s="39"/>
      <c r="AK51" s="39"/>
      <c r="AL51" s="39"/>
      <c r="AM51" s="39"/>
      <c r="AT51" s="40"/>
    </row>
    <row r="52" spans="1:46" ht="12" customHeight="1" x14ac:dyDescent="0.15">
      <c r="A52" s="12"/>
      <c r="B52" s="103">
        <f>SUM(C42:AF42)</f>
        <v>0</v>
      </c>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T52" s="40"/>
    </row>
    <row r="53" spans="1:46" ht="12" customHeight="1" x14ac:dyDescent="0.15">
      <c r="A53" s="104"/>
      <c r="B53" s="201"/>
      <c r="C53" s="105"/>
      <c r="D53" s="105"/>
      <c r="E53" s="105"/>
      <c r="F53" s="105"/>
      <c r="G53" s="105"/>
      <c r="H53" s="105"/>
      <c r="I53" s="105"/>
      <c r="J53" s="105"/>
      <c r="K53" s="105"/>
      <c r="L53" s="105"/>
      <c r="M53" s="105"/>
      <c r="N53" s="105"/>
      <c r="O53" s="105"/>
      <c r="P53" s="105"/>
      <c r="Q53" s="105"/>
      <c r="R53" s="105"/>
      <c r="S53" s="105"/>
      <c r="T53" s="105"/>
      <c r="U53" s="105"/>
      <c r="V53" s="105"/>
      <c r="W53" s="105"/>
      <c r="X53" s="105"/>
      <c r="Y53" s="105"/>
      <c r="Z53" s="105"/>
      <c r="AA53" s="105"/>
      <c r="AB53" s="105"/>
      <c r="AC53" s="105"/>
      <c r="AD53" s="105"/>
      <c r="AE53" s="105"/>
      <c r="AF53" s="105"/>
      <c r="AG53" s="105"/>
      <c r="AH53" s="105"/>
      <c r="AI53" s="105"/>
      <c r="AJ53" s="105"/>
      <c r="AK53" s="105"/>
      <c r="AL53" s="105"/>
      <c r="AM53" s="105"/>
      <c r="AN53" s="105"/>
      <c r="AO53" s="105"/>
      <c r="AP53" s="105"/>
      <c r="AQ53" s="105"/>
      <c r="AR53" s="105"/>
      <c r="AS53" s="105"/>
      <c r="AT53" s="429"/>
    </row>
    <row r="54" spans="1:46" ht="18.75" x14ac:dyDescent="0.15">
      <c r="A54" s="107"/>
      <c r="B54" s="108" t="s">
        <v>103</v>
      </c>
      <c r="C54" s="109"/>
      <c r="D54" s="109"/>
      <c r="E54" s="109"/>
      <c r="F54" s="110"/>
      <c r="G54" s="111"/>
      <c r="H54" s="111"/>
      <c r="I54" s="111"/>
      <c r="J54" s="110"/>
      <c r="K54" s="110"/>
      <c r="L54" s="110"/>
      <c r="M54" s="112"/>
      <c r="N54" s="113"/>
      <c r="O54" s="113"/>
      <c r="P54" s="113"/>
      <c r="Q54" s="110"/>
      <c r="R54" s="110"/>
      <c r="S54" s="110"/>
      <c r="T54" s="110"/>
      <c r="U54" s="110"/>
      <c r="V54" s="110"/>
      <c r="W54" s="110"/>
      <c r="X54" s="110"/>
      <c r="Y54" s="110"/>
      <c r="Z54" s="110"/>
      <c r="AA54" s="110"/>
      <c r="AB54" s="110"/>
      <c r="AC54" s="110"/>
      <c r="AD54" s="110"/>
      <c r="AE54" s="110"/>
      <c r="AF54" s="110"/>
      <c r="AG54" s="110"/>
      <c r="AH54" s="110"/>
      <c r="AI54" s="110"/>
      <c r="AJ54" s="110"/>
      <c r="AK54" s="110"/>
      <c r="AL54" s="110"/>
      <c r="AM54" s="110"/>
      <c r="AT54" s="16"/>
    </row>
    <row r="55" spans="1:46" ht="12" customHeight="1" x14ac:dyDescent="0.15">
      <c r="A55" s="12"/>
      <c r="B55" s="15"/>
      <c r="C55" s="15"/>
      <c r="D55" s="15"/>
      <c r="E55" s="15"/>
      <c r="F55" s="15"/>
      <c r="G55" s="15"/>
      <c r="H55" s="53"/>
      <c r="I55" s="53"/>
      <c r="J55" s="53"/>
      <c r="K55" s="102"/>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T55" s="16"/>
    </row>
    <row r="56" spans="1:46" x14ac:dyDescent="0.15">
      <c r="A56" s="361"/>
      <c r="B56" s="362" t="s">
        <v>88</v>
      </c>
      <c r="C56" s="363" t="s">
        <v>17</v>
      </c>
      <c r="D56" s="364"/>
      <c r="E56" s="364"/>
      <c r="F56" s="364"/>
      <c r="G56" s="364"/>
      <c r="H56" s="365">
        <f>IF(AND(OR(C18="",C18=" "),F18="",I18="",L18="",O18="",R18="",U18="",X18="",AA18="",AD18=""),0,X13)</f>
        <v>0</v>
      </c>
      <c r="I56" s="365"/>
      <c r="J56" s="365"/>
      <c r="K56" s="366" t="s">
        <v>18</v>
      </c>
      <c r="L56" s="367"/>
      <c r="M56" s="368" t="str">
        <f>"（限度額）　　医療分　"&amp;FIXED(X14,0)&amp;" 円"</f>
        <v>（限度額）　　医療分　670,000 円</v>
      </c>
      <c r="N56" s="369"/>
      <c r="O56" s="369"/>
      <c r="P56" s="369"/>
      <c r="Q56" s="367"/>
      <c r="R56" s="367"/>
      <c r="S56" s="367"/>
      <c r="T56" s="367"/>
      <c r="U56" s="367"/>
      <c r="V56" s="367"/>
      <c r="W56" s="15"/>
      <c r="X56" s="15"/>
      <c r="Y56" s="15"/>
      <c r="Z56" s="15"/>
      <c r="AA56" s="15"/>
      <c r="AB56" s="15"/>
      <c r="AC56" s="15"/>
      <c r="AD56" s="15"/>
      <c r="AE56" s="15"/>
      <c r="AF56" s="15"/>
      <c r="AG56" s="15"/>
      <c r="AH56" s="15"/>
      <c r="AI56" s="15"/>
      <c r="AJ56" s="15"/>
      <c r="AK56" s="15"/>
      <c r="AL56" s="15"/>
      <c r="AM56" s="15"/>
      <c r="AT56" s="16"/>
    </row>
    <row r="57" spans="1:46" ht="12" customHeight="1" thickBot="1" x14ac:dyDescent="0.2">
      <c r="A57" s="361"/>
      <c r="B57" s="367"/>
      <c r="C57" s="367"/>
      <c r="D57" s="367"/>
      <c r="E57" s="367"/>
      <c r="F57" s="367"/>
      <c r="G57" s="367"/>
      <c r="H57" s="367"/>
      <c r="I57" s="367"/>
      <c r="J57" s="367"/>
      <c r="K57" s="367"/>
      <c r="L57" s="367"/>
      <c r="M57" s="367"/>
      <c r="N57" s="367"/>
      <c r="O57" s="367"/>
      <c r="P57" s="367"/>
      <c r="Q57" s="367"/>
      <c r="R57" s="367"/>
      <c r="S57" s="367"/>
      <c r="T57" s="367"/>
      <c r="U57" s="367"/>
      <c r="V57" s="367"/>
      <c r="W57" s="15"/>
      <c r="X57" s="15"/>
      <c r="Y57" s="15"/>
      <c r="Z57" s="15"/>
      <c r="AA57" s="15"/>
      <c r="AB57" s="15"/>
      <c r="AC57" s="15"/>
      <c r="AD57" s="15"/>
      <c r="AE57" s="15"/>
      <c r="AF57" s="15"/>
      <c r="AG57" s="15"/>
      <c r="AH57" s="15"/>
      <c r="AI57" s="15"/>
      <c r="AJ57" s="15"/>
      <c r="AK57" s="15"/>
      <c r="AL57" s="15"/>
      <c r="AM57" s="15"/>
      <c r="AT57" s="16"/>
    </row>
    <row r="58" spans="1:46" ht="18" thickBot="1" x14ac:dyDescent="0.2">
      <c r="A58" s="361"/>
      <c r="B58" s="370"/>
      <c r="C58" s="370"/>
      <c r="D58" s="371" t="s">
        <v>7</v>
      </c>
      <c r="E58" s="371"/>
      <c r="F58" s="371"/>
      <c r="G58" s="371"/>
      <c r="H58" s="371" t="s">
        <v>9</v>
      </c>
      <c r="I58" s="371"/>
      <c r="J58" s="371"/>
      <c r="K58" s="371"/>
      <c r="L58" s="371" t="s">
        <v>19</v>
      </c>
      <c r="M58" s="371"/>
      <c r="N58" s="371"/>
      <c r="O58" s="371"/>
      <c r="P58" s="367"/>
      <c r="Q58" s="367"/>
      <c r="R58" s="367"/>
      <c r="S58" s="367"/>
      <c r="T58" s="367"/>
      <c r="U58" s="367"/>
      <c r="V58" s="367"/>
      <c r="W58" s="15"/>
      <c r="X58" s="15"/>
      <c r="Y58" s="15"/>
      <c r="Z58" s="15"/>
      <c r="AA58" s="15"/>
      <c r="AB58" s="15"/>
      <c r="AC58" s="15"/>
      <c r="AD58" s="15"/>
      <c r="AE58" s="15"/>
      <c r="AF58" s="15"/>
      <c r="AG58" s="15"/>
      <c r="AH58" s="15"/>
      <c r="AI58" s="15"/>
      <c r="AJ58" s="15"/>
      <c r="AK58" s="15"/>
      <c r="AL58" s="15"/>
      <c r="AM58" s="15"/>
      <c r="AT58" s="16"/>
    </row>
    <row r="59" spans="1:46" ht="18" thickBot="1" x14ac:dyDescent="0.2">
      <c r="A59" s="361"/>
      <c r="B59" s="371" t="str">
        <f>IF(C18="","",C18)</f>
        <v xml:space="preserve"> </v>
      </c>
      <c r="C59" s="371"/>
      <c r="D59" s="372" t="str">
        <f>IF(O11=1,"",IF(C40="","",IF(C40&lt;=430000,"",IF(C40&gt;=430000,(C40-430000)*X11))))</f>
        <v/>
      </c>
      <c r="E59" s="372"/>
      <c r="F59" s="372"/>
      <c r="G59" s="372"/>
      <c r="H59" s="372" t="str">
        <f>IF(O11=1,"",IF(C18=" ","",X12))</f>
        <v/>
      </c>
      <c r="I59" s="372"/>
      <c r="J59" s="372"/>
      <c r="K59" s="372"/>
      <c r="L59" s="373" t="str">
        <f>IF(AND(D59="",H59=""),"",SUM(D59:K59))</f>
        <v/>
      </c>
      <c r="M59" s="373"/>
      <c r="N59" s="373"/>
      <c r="O59" s="373"/>
      <c r="P59" s="367"/>
      <c r="Q59" s="367"/>
      <c r="R59" s="367"/>
      <c r="S59" s="367"/>
      <c r="T59" s="367"/>
      <c r="U59" s="367"/>
      <c r="V59" s="367"/>
      <c r="W59" s="15"/>
      <c r="X59" s="15"/>
      <c r="Y59" s="15"/>
      <c r="Z59" s="15"/>
      <c r="AA59" s="15"/>
      <c r="AB59" s="15"/>
      <c r="AC59" s="15"/>
      <c r="AD59" s="15"/>
      <c r="AE59" s="15"/>
      <c r="AF59" s="15"/>
      <c r="AG59" s="15"/>
      <c r="AH59" s="15"/>
      <c r="AI59" s="15"/>
      <c r="AJ59" s="15"/>
      <c r="AK59" s="15"/>
      <c r="AL59" s="15"/>
      <c r="AM59" s="15"/>
      <c r="AT59" s="16"/>
    </row>
    <row r="60" spans="1:46" ht="18" thickBot="1" x14ac:dyDescent="0.2">
      <c r="A60" s="361"/>
      <c r="B60" s="371" t="str">
        <f>IF(F18="","",F18)</f>
        <v/>
      </c>
      <c r="C60" s="371"/>
      <c r="D60" s="372" t="str">
        <f>IF(F40="","",IF(F40&lt;=430000,"",IF(F40&gt;=430000,(F40-430000)*X11)))</f>
        <v/>
      </c>
      <c r="E60" s="372"/>
      <c r="F60" s="372"/>
      <c r="G60" s="372"/>
      <c r="H60" s="372" t="str">
        <f>IF(F18="","",X12)</f>
        <v/>
      </c>
      <c r="I60" s="372"/>
      <c r="J60" s="372"/>
      <c r="K60" s="372"/>
      <c r="L60" s="373" t="str">
        <f t="shared" ref="L60:L68" si="43">IF(AND(D60="",H60=""),"",SUM(D60:K60))</f>
        <v/>
      </c>
      <c r="M60" s="373"/>
      <c r="N60" s="373"/>
      <c r="O60" s="373"/>
      <c r="P60" s="367"/>
      <c r="Q60" s="367"/>
      <c r="R60" s="367"/>
      <c r="S60" s="367"/>
      <c r="T60" s="367"/>
      <c r="U60" s="367"/>
      <c r="V60" s="367"/>
      <c r="W60" s="15"/>
      <c r="X60" s="15"/>
      <c r="Y60" s="15"/>
      <c r="Z60" s="15"/>
      <c r="AA60" s="15"/>
      <c r="AB60" s="15"/>
      <c r="AC60" s="15"/>
      <c r="AD60" s="15"/>
      <c r="AE60" s="15"/>
      <c r="AF60" s="15"/>
      <c r="AG60" s="15"/>
      <c r="AH60" s="15"/>
      <c r="AI60" s="15"/>
      <c r="AJ60" s="15"/>
      <c r="AK60" s="15"/>
      <c r="AL60" s="15"/>
      <c r="AM60" s="15"/>
      <c r="AT60" s="16"/>
    </row>
    <row r="61" spans="1:46" ht="18" thickBot="1" x14ac:dyDescent="0.2">
      <c r="A61" s="361"/>
      <c r="B61" s="371" t="str">
        <f>IF(I18="","",I18)</f>
        <v/>
      </c>
      <c r="C61" s="371"/>
      <c r="D61" s="372" t="str">
        <f>IF(I40="","",IF(I40&lt;=430000,"",IF(I40&gt;=430000,(I40-430000)*X11)))</f>
        <v/>
      </c>
      <c r="E61" s="372"/>
      <c r="F61" s="372"/>
      <c r="G61" s="372"/>
      <c r="H61" s="372" t="str">
        <f>IF(I18="","",X12)</f>
        <v/>
      </c>
      <c r="I61" s="372"/>
      <c r="J61" s="372"/>
      <c r="K61" s="372"/>
      <c r="L61" s="373" t="str">
        <f t="shared" si="43"/>
        <v/>
      </c>
      <c r="M61" s="373"/>
      <c r="N61" s="373"/>
      <c r="O61" s="373"/>
      <c r="P61" s="367"/>
      <c r="Q61" s="367"/>
      <c r="R61" s="367"/>
      <c r="S61" s="367"/>
      <c r="T61" s="367"/>
      <c r="U61" s="367"/>
      <c r="V61" s="367"/>
      <c r="W61" s="15"/>
      <c r="X61" s="15"/>
      <c r="Y61" s="15"/>
      <c r="Z61" s="15"/>
      <c r="AA61" s="15"/>
      <c r="AB61" s="15"/>
      <c r="AC61" s="15"/>
      <c r="AD61" s="15"/>
      <c r="AE61" s="15"/>
      <c r="AF61" s="15"/>
      <c r="AG61" s="15"/>
      <c r="AH61" s="15"/>
      <c r="AI61" s="15"/>
      <c r="AJ61" s="15"/>
      <c r="AK61" s="15"/>
      <c r="AL61" s="15"/>
      <c r="AM61" s="15"/>
      <c r="AT61" s="16"/>
    </row>
    <row r="62" spans="1:46" ht="18" thickBot="1" x14ac:dyDescent="0.2">
      <c r="A62" s="361"/>
      <c r="B62" s="371" t="str">
        <f>IF(L18="","",L18)</f>
        <v/>
      </c>
      <c r="C62" s="371"/>
      <c r="D62" s="372" t="str">
        <f>IF(L40="","",IF(L40&lt;=430000,"",IF(L40&gt;=430000,(L40-430000)*X11)))</f>
        <v/>
      </c>
      <c r="E62" s="372"/>
      <c r="F62" s="372"/>
      <c r="G62" s="372"/>
      <c r="H62" s="372" t="str">
        <f>IF(L18="","",X12)</f>
        <v/>
      </c>
      <c r="I62" s="372"/>
      <c r="J62" s="372"/>
      <c r="K62" s="372"/>
      <c r="L62" s="373" t="str">
        <f t="shared" si="43"/>
        <v/>
      </c>
      <c r="M62" s="373"/>
      <c r="N62" s="373"/>
      <c r="O62" s="373"/>
      <c r="P62" s="367"/>
      <c r="Q62" s="367"/>
      <c r="R62" s="367"/>
      <c r="S62" s="367"/>
      <c r="T62" s="367"/>
      <c r="U62" s="367"/>
      <c r="V62" s="367"/>
      <c r="W62" s="15"/>
      <c r="X62" s="15"/>
      <c r="Y62" s="15"/>
      <c r="Z62" s="15"/>
      <c r="AA62" s="15"/>
      <c r="AB62" s="15"/>
      <c r="AC62" s="15"/>
      <c r="AD62" s="15"/>
      <c r="AE62" s="15"/>
      <c r="AF62" s="15"/>
      <c r="AG62" s="15"/>
      <c r="AH62" s="15"/>
      <c r="AI62" s="15"/>
      <c r="AJ62" s="15"/>
      <c r="AK62" s="15"/>
      <c r="AL62" s="15"/>
      <c r="AM62" s="15"/>
      <c r="AT62" s="16"/>
    </row>
    <row r="63" spans="1:46" ht="18" thickBot="1" x14ac:dyDescent="0.2">
      <c r="A63" s="361"/>
      <c r="B63" s="371" t="str">
        <f>IF(O18="","",O18)</f>
        <v/>
      </c>
      <c r="C63" s="371"/>
      <c r="D63" s="372" t="str">
        <f>IF(O40="","",IF(O40&lt;=430000,"",IF(O40&gt;=430000,(O40-430000)*X11)))</f>
        <v/>
      </c>
      <c r="E63" s="372"/>
      <c r="F63" s="372"/>
      <c r="G63" s="372"/>
      <c r="H63" s="372" t="str">
        <f>IF(O18="","",X12)</f>
        <v/>
      </c>
      <c r="I63" s="372"/>
      <c r="J63" s="372"/>
      <c r="K63" s="372"/>
      <c r="L63" s="373" t="str">
        <f t="shared" si="43"/>
        <v/>
      </c>
      <c r="M63" s="373"/>
      <c r="N63" s="373"/>
      <c r="O63" s="373"/>
      <c r="P63" s="367"/>
      <c r="Q63" s="367"/>
      <c r="R63" s="367"/>
      <c r="S63" s="367"/>
      <c r="T63" s="367"/>
      <c r="U63" s="367"/>
      <c r="V63" s="367"/>
      <c r="W63" s="15"/>
      <c r="X63" s="15"/>
      <c r="Y63" s="15"/>
      <c r="Z63" s="15"/>
      <c r="AA63" s="15"/>
      <c r="AB63" s="15"/>
      <c r="AC63" s="15"/>
      <c r="AD63" s="15"/>
      <c r="AE63" s="15"/>
      <c r="AF63" s="15"/>
      <c r="AG63" s="15"/>
      <c r="AH63" s="15"/>
      <c r="AI63" s="15"/>
      <c r="AJ63" s="15"/>
      <c r="AK63" s="15"/>
      <c r="AL63" s="15"/>
      <c r="AM63" s="15"/>
      <c r="AT63" s="16"/>
    </row>
    <row r="64" spans="1:46" ht="18" thickBot="1" x14ac:dyDescent="0.2">
      <c r="A64" s="361"/>
      <c r="B64" s="371" t="str">
        <f>IF(R18="","",R18)</f>
        <v/>
      </c>
      <c r="C64" s="371"/>
      <c r="D64" s="372" t="str">
        <f>IF(R40="","",IF(R40&lt;=430000,"",IF(R40&gt;=430000,(R40-430000)*X11)))</f>
        <v/>
      </c>
      <c r="E64" s="372"/>
      <c r="F64" s="372"/>
      <c r="G64" s="372"/>
      <c r="H64" s="372" t="str">
        <f>IF(R18="","",X12)</f>
        <v/>
      </c>
      <c r="I64" s="372"/>
      <c r="J64" s="372"/>
      <c r="K64" s="372"/>
      <c r="L64" s="373" t="str">
        <f t="shared" si="43"/>
        <v/>
      </c>
      <c r="M64" s="373"/>
      <c r="N64" s="373"/>
      <c r="O64" s="373"/>
      <c r="P64" s="367"/>
      <c r="Q64" s="367"/>
      <c r="R64" s="367"/>
      <c r="S64" s="367"/>
      <c r="T64" s="367"/>
      <c r="U64" s="367"/>
      <c r="V64" s="367"/>
      <c r="W64" s="15"/>
      <c r="X64" s="15"/>
      <c r="Y64" s="15"/>
      <c r="Z64" s="15"/>
      <c r="AA64" s="15"/>
      <c r="AB64" s="15"/>
      <c r="AC64" s="15"/>
      <c r="AD64" s="15"/>
      <c r="AE64" s="15"/>
      <c r="AF64" s="15"/>
      <c r="AG64" s="15"/>
      <c r="AH64" s="15"/>
      <c r="AI64" s="15"/>
      <c r="AJ64" s="15"/>
      <c r="AK64" s="15"/>
      <c r="AL64" s="15"/>
      <c r="AM64" s="15"/>
      <c r="AT64" s="16"/>
    </row>
    <row r="65" spans="1:46" ht="18" thickBot="1" x14ac:dyDescent="0.2">
      <c r="A65" s="361"/>
      <c r="B65" s="371" t="str">
        <f>IF(U18="","",U18)</f>
        <v/>
      </c>
      <c r="C65" s="371"/>
      <c r="D65" s="372" t="str">
        <f>IF(U40="","",IF(U40&lt;=430000,"",IF(U40&gt;=430000,(U40-430000)*X11)))</f>
        <v/>
      </c>
      <c r="E65" s="372"/>
      <c r="F65" s="372"/>
      <c r="G65" s="372"/>
      <c r="H65" s="372" t="str">
        <f>IF(U18="","",X12)</f>
        <v/>
      </c>
      <c r="I65" s="372"/>
      <c r="J65" s="372"/>
      <c r="K65" s="372"/>
      <c r="L65" s="373" t="str">
        <f t="shared" si="43"/>
        <v/>
      </c>
      <c r="M65" s="373"/>
      <c r="N65" s="373"/>
      <c r="O65" s="373"/>
      <c r="P65" s="367"/>
      <c r="Q65" s="367"/>
      <c r="R65" s="367"/>
      <c r="S65" s="367"/>
      <c r="T65" s="367"/>
      <c r="U65" s="367"/>
      <c r="V65" s="367"/>
      <c r="W65" s="15"/>
      <c r="X65" s="15"/>
      <c r="Y65" s="15"/>
      <c r="Z65" s="15"/>
      <c r="AA65" s="15"/>
      <c r="AB65" s="15"/>
      <c r="AC65" s="15"/>
      <c r="AD65" s="15"/>
      <c r="AE65" s="15"/>
      <c r="AF65" s="15"/>
      <c r="AG65" s="15"/>
      <c r="AH65" s="15"/>
      <c r="AI65" s="15"/>
      <c r="AJ65" s="15"/>
      <c r="AK65" s="15"/>
      <c r="AL65" s="15"/>
      <c r="AM65" s="15"/>
      <c r="AT65" s="16"/>
    </row>
    <row r="66" spans="1:46" ht="18" thickBot="1" x14ac:dyDescent="0.2">
      <c r="A66" s="361"/>
      <c r="B66" s="371" t="str">
        <f>IF(X18="","",X18)</f>
        <v/>
      </c>
      <c r="C66" s="371"/>
      <c r="D66" s="372" t="str">
        <f>IF(X40="","",IF(X40&lt;=430000,"",IF(X40&gt;=430000,(X40-430000)*X11)))</f>
        <v/>
      </c>
      <c r="E66" s="372"/>
      <c r="F66" s="372"/>
      <c r="G66" s="372"/>
      <c r="H66" s="372" t="str">
        <f>IF(X18="","",X12)</f>
        <v/>
      </c>
      <c r="I66" s="372"/>
      <c r="J66" s="372"/>
      <c r="K66" s="372"/>
      <c r="L66" s="373" t="str">
        <f t="shared" si="43"/>
        <v/>
      </c>
      <c r="M66" s="373"/>
      <c r="N66" s="373"/>
      <c r="O66" s="373"/>
      <c r="P66" s="367"/>
      <c r="Q66" s="367"/>
      <c r="R66" s="367"/>
      <c r="S66" s="367"/>
      <c r="T66" s="367"/>
      <c r="U66" s="367"/>
      <c r="V66" s="367"/>
      <c r="W66" s="15"/>
      <c r="X66" s="15"/>
      <c r="Y66" s="15"/>
      <c r="Z66" s="15"/>
      <c r="AA66" s="15"/>
      <c r="AB66" s="15"/>
      <c r="AC66" s="15"/>
      <c r="AD66" s="15"/>
      <c r="AE66" s="15"/>
      <c r="AF66" s="15"/>
      <c r="AG66" s="15"/>
      <c r="AH66" s="15"/>
      <c r="AI66" s="15"/>
      <c r="AJ66" s="15"/>
      <c r="AK66" s="15"/>
      <c r="AL66" s="15"/>
      <c r="AM66" s="15"/>
      <c r="AT66" s="16"/>
    </row>
    <row r="67" spans="1:46" ht="18" thickBot="1" x14ac:dyDescent="0.2">
      <c r="A67" s="361"/>
      <c r="B67" s="371" t="str">
        <f>IF(AA18="","",AA18)</f>
        <v/>
      </c>
      <c r="C67" s="371"/>
      <c r="D67" s="372" t="str">
        <f>IF(AA40="","",IF(AA40&lt;=430000,"",IF(AA40&gt;=430000,(AA40-430000)*X11)))</f>
        <v/>
      </c>
      <c r="E67" s="372"/>
      <c r="F67" s="372"/>
      <c r="G67" s="372"/>
      <c r="H67" s="372" t="str">
        <f>IF(AA18="","",X12)</f>
        <v/>
      </c>
      <c r="I67" s="372"/>
      <c r="J67" s="372"/>
      <c r="K67" s="372"/>
      <c r="L67" s="373" t="str">
        <f t="shared" si="43"/>
        <v/>
      </c>
      <c r="M67" s="373"/>
      <c r="N67" s="373"/>
      <c r="O67" s="373"/>
      <c r="P67" s="367"/>
      <c r="Q67" s="367"/>
      <c r="R67" s="367"/>
      <c r="S67" s="367"/>
      <c r="T67" s="367"/>
      <c r="U67" s="367"/>
      <c r="V67" s="367"/>
      <c r="W67" s="15"/>
      <c r="X67" s="15"/>
      <c r="Y67" s="15"/>
      <c r="Z67" s="15"/>
      <c r="AA67" s="15"/>
      <c r="AB67" s="15"/>
      <c r="AC67" s="15"/>
      <c r="AD67" s="15"/>
      <c r="AE67" s="15"/>
      <c r="AF67" s="15"/>
      <c r="AG67" s="15"/>
      <c r="AH67" s="15"/>
      <c r="AI67" s="15"/>
      <c r="AJ67" s="15"/>
      <c r="AK67" s="15"/>
      <c r="AL67" s="15"/>
      <c r="AM67" s="15"/>
      <c r="AT67" s="16"/>
    </row>
    <row r="68" spans="1:46" ht="18" thickBot="1" x14ac:dyDescent="0.2">
      <c r="A68" s="361"/>
      <c r="B68" s="371" t="str">
        <f>IF(AD18="","",AD18)</f>
        <v/>
      </c>
      <c r="C68" s="371"/>
      <c r="D68" s="372" t="str">
        <f>IF(AD40="","",IF(AD40&lt;=430000,"",IF(AD40&gt;=430000,(AD40-430000)*X11)))</f>
        <v/>
      </c>
      <c r="E68" s="372"/>
      <c r="F68" s="372"/>
      <c r="G68" s="372"/>
      <c r="H68" s="372" t="str">
        <f>IF(AD18="","",X12)</f>
        <v/>
      </c>
      <c r="I68" s="372"/>
      <c r="J68" s="372"/>
      <c r="K68" s="372"/>
      <c r="L68" s="373" t="str">
        <f t="shared" si="43"/>
        <v/>
      </c>
      <c r="M68" s="373"/>
      <c r="N68" s="373"/>
      <c r="O68" s="373"/>
      <c r="P68" s="386" t="s">
        <v>20</v>
      </c>
      <c r="Q68" s="374"/>
      <c r="R68" s="374"/>
      <c r="S68" s="375" t="s">
        <v>21</v>
      </c>
      <c r="T68" s="376"/>
      <c r="U68" s="376"/>
      <c r="V68" s="377"/>
      <c r="W68" s="15"/>
      <c r="X68" s="15"/>
      <c r="Y68" s="15"/>
      <c r="Z68" s="15"/>
      <c r="AA68" s="15"/>
      <c r="AB68" s="15"/>
      <c r="AC68" s="15"/>
      <c r="AD68" s="15"/>
      <c r="AE68" s="15"/>
      <c r="AF68" s="15"/>
      <c r="AG68" s="15"/>
      <c r="AH68" s="15"/>
      <c r="AI68" s="15"/>
      <c r="AJ68" s="15"/>
      <c r="AK68" s="15"/>
      <c r="AL68" s="15"/>
      <c r="AM68" s="15"/>
      <c r="AT68" s="16"/>
    </row>
    <row r="69" spans="1:46" ht="18" thickBot="1" x14ac:dyDescent="0.2">
      <c r="A69" s="361"/>
      <c r="B69" s="371" t="s">
        <v>22</v>
      </c>
      <c r="C69" s="371"/>
      <c r="D69" s="378">
        <f>SUM(D59:G68)</f>
        <v>0</v>
      </c>
      <c r="E69" s="378"/>
      <c r="F69" s="378"/>
      <c r="G69" s="378"/>
      <c r="H69" s="378">
        <f>SUM(H59:K68)</f>
        <v>0</v>
      </c>
      <c r="I69" s="378"/>
      <c r="J69" s="378"/>
      <c r="K69" s="378"/>
      <c r="L69" s="373">
        <f>SUM(L59:O68)</f>
        <v>0</v>
      </c>
      <c r="M69" s="373"/>
      <c r="N69" s="373"/>
      <c r="O69" s="373"/>
      <c r="P69" s="379">
        <f>IF(AND(L69="",H56=""),"",L69+H56)</f>
        <v>0</v>
      </c>
      <c r="Q69" s="380"/>
      <c r="R69" s="380"/>
      <c r="S69" s="380"/>
      <c r="T69" s="380"/>
      <c r="U69" s="380"/>
      <c r="V69" s="381"/>
      <c r="W69" s="15"/>
      <c r="X69" s="15"/>
      <c r="Y69" s="15"/>
      <c r="Z69" s="15"/>
      <c r="AA69" s="15"/>
      <c r="AB69" s="15"/>
      <c r="AC69" s="15"/>
      <c r="AD69" s="15"/>
      <c r="AE69" s="15"/>
      <c r="AF69" s="15"/>
      <c r="AG69" s="15"/>
      <c r="AH69" s="15"/>
      <c r="AI69" s="15"/>
      <c r="AJ69" s="15"/>
      <c r="AK69" s="15"/>
      <c r="AL69" s="15"/>
      <c r="AM69" s="15"/>
      <c r="AT69" s="16"/>
    </row>
    <row r="70" spans="1:46" ht="12.75" customHeight="1" x14ac:dyDescent="0.15">
      <c r="A70" s="12"/>
      <c r="B70" s="25"/>
      <c r="C70" s="15"/>
      <c r="D70" s="51"/>
      <c r="E70" s="101"/>
      <c r="F70" s="101"/>
      <c r="G70" s="101"/>
      <c r="H70" s="101"/>
      <c r="I70" s="101"/>
      <c r="J70" s="101"/>
      <c r="K70" s="101"/>
      <c r="L70" s="101"/>
      <c r="M70" s="101"/>
      <c r="N70" s="101"/>
      <c r="O70" s="101"/>
      <c r="P70" s="281">
        <f>IF(L69="","",IF(L69+H56&gt;=X14,X14,ROUNDDOWN(L69+H56,-2)))</f>
        <v>0</v>
      </c>
      <c r="Q70" s="281"/>
      <c r="R70" s="281"/>
      <c r="S70" s="281"/>
      <c r="T70" s="15"/>
      <c r="U70" s="52"/>
      <c r="V70" s="15" t="str">
        <f>IF(P70=X14,"限度額超過","")</f>
        <v/>
      </c>
      <c r="W70" s="15"/>
      <c r="X70" s="52"/>
      <c r="Y70" s="52"/>
      <c r="Z70" s="52"/>
      <c r="AA70" s="15"/>
      <c r="AB70" s="15"/>
      <c r="AC70" s="15"/>
      <c r="AD70" s="15"/>
      <c r="AE70" s="15"/>
      <c r="AF70" s="15"/>
      <c r="AG70" s="15"/>
      <c r="AH70" s="15"/>
      <c r="AI70" s="15"/>
      <c r="AJ70" s="15"/>
      <c r="AK70" s="15"/>
      <c r="AL70" s="15"/>
      <c r="AM70" s="15"/>
      <c r="AT70" s="16"/>
    </row>
    <row r="71" spans="1:46" ht="12.75" customHeight="1" x14ac:dyDescent="0.15">
      <c r="A71" s="12"/>
      <c r="B71" s="25"/>
      <c r="C71" s="15"/>
      <c r="D71" s="51"/>
      <c r="E71" s="101"/>
      <c r="F71" s="101"/>
      <c r="G71" s="101"/>
      <c r="H71" s="101"/>
      <c r="I71" s="101"/>
      <c r="J71" s="101"/>
      <c r="K71" s="101"/>
      <c r="L71" s="101"/>
      <c r="M71" s="101"/>
      <c r="N71" s="101"/>
      <c r="O71" s="101"/>
      <c r="P71" s="51"/>
      <c r="Q71" s="51"/>
      <c r="R71" s="51"/>
      <c r="S71" s="51"/>
      <c r="T71" s="15"/>
      <c r="U71" s="52"/>
      <c r="V71" s="52"/>
      <c r="W71" s="52"/>
      <c r="X71" s="52"/>
      <c r="Y71" s="52"/>
      <c r="Z71" s="52"/>
      <c r="AA71" s="15"/>
      <c r="AB71" s="15"/>
      <c r="AC71" s="15"/>
      <c r="AD71" s="15"/>
      <c r="AE71" s="15"/>
      <c r="AF71" s="15"/>
      <c r="AG71" s="15"/>
      <c r="AH71" s="15"/>
      <c r="AI71" s="15"/>
      <c r="AJ71" s="15"/>
      <c r="AK71" s="15"/>
      <c r="AL71" s="15"/>
      <c r="AM71" s="15"/>
      <c r="AT71" s="16"/>
    </row>
    <row r="72" spans="1:46" x14ac:dyDescent="0.15">
      <c r="A72" s="338"/>
      <c r="B72" s="339" t="s">
        <v>89</v>
      </c>
      <c r="C72" s="340" t="s">
        <v>17</v>
      </c>
      <c r="D72" s="341"/>
      <c r="E72" s="341"/>
      <c r="F72" s="341"/>
      <c r="G72" s="341"/>
      <c r="H72" s="342">
        <f>IF(AND(OR(C18="",C18=" "),F18="",I18="",L18="",O18="",R18="",U18="",X18="",AA18="",AD18=""),0,AA13)</f>
        <v>0</v>
      </c>
      <c r="I72" s="342"/>
      <c r="J72" s="342"/>
      <c r="K72" s="343" t="s">
        <v>18</v>
      </c>
      <c r="L72" s="344"/>
      <c r="M72" s="345" t="str">
        <f>"（限度額）　　支援分　"&amp;FIXED(AA14,0)&amp;" 円"</f>
        <v>（限度額）　　支援分　260,000 円</v>
      </c>
      <c r="N72" s="346"/>
      <c r="O72" s="346"/>
      <c r="P72" s="346"/>
      <c r="Q72" s="344"/>
      <c r="R72" s="344"/>
      <c r="S72" s="344"/>
      <c r="T72" s="344"/>
      <c r="U72" s="344"/>
      <c r="V72" s="344"/>
      <c r="W72" s="15"/>
      <c r="X72" s="15"/>
      <c r="Y72" s="15"/>
      <c r="Z72" s="15"/>
      <c r="AA72" s="15"/>
      <c r="AB72" s="15"/>
      <c r="AC72" s="15"/>
      <c r="AD72" s="15"/>
      <c r="AE72" s="15"/>
      <c r="AF72" s="15"/>
      <c r="AG72" s="15"/>
      <c r="AH72" s="15"/>
      <c r="AI72" s="15"/>
      <c r="AJ72" s="15"/>
      <c r="AK72" s="15"/>
      <c r="AL72" s="15"/>
      <c r="AM72" s="15"/>
      <c r="AT72" s="16"/>
    </row>
    <row r="73" spans="1:46" ht="12" customHeight="1" thickBot="1" x14ac:dyDescent="0.2">
      <c r="A73" s="338"/>
      <c r="B73" s="344"/>
      <c r="C73" s="344"/>
      <c r="D73" s="344"/>
      <c r="E73" s="344"/>
      <c r="F73" s="344"/>
      <c r="G73" s="344"/>
      <c r="H73" s="344"/>
      <c r="I73" s="344"/>
      <c r="J73" s="344"/>
      <c r="K73" s="344"/>
      <c r="L73" s="344"/>
      <c r="M73" s="344"/>
      <c r="N73" s="344"/>
      <c r="O73" s="344"/>
      <c r="P73" s="344"/>
      <c r="Q73" s="344"/>
      <c r="R73" s="344"/>
      <c r="S73" s="344"/>
      <c r="T73" s="344"/>
      <c r="U73" s="344"/>
      <c r="V73" s="344"/>
      <c r="W73" s="15"/>
      <c r="X73" s="15"/>
      <c r="Y73" s="15"/>
      <c r="Z73" s="15"/>
      <c r="AA73" s="15"/>
      <c r="AB73" s="15"/>
      <c r="AC73" s="15"/>
      <c r="AD73" s="15"/>
      <c r="AE73" s="15"/>
      <c r="AF73" s="15"/>
      <c r="AG73" s="15"/>
      <c r="AH73" s="15"/>
      <c r="AI73" s="15"/>
      <c r="AJ73" s="15"/>
      <c r="AK73" s="15"/>
      <c r="AL73" s="15"/>
      <c r="AM73" s="15"/>
      <c r="AT73" s="16"/>
    </row>
    <row r="74" spans="1:46" ht="18" thickBot="1" x14ac:dyDescent="0.2">
      <c r="A74" s="338"/>
      <c r="B74" s="347"/>
      <c r="C74" s="347"/>
      <c r="D74" s="348" t="s">
        <v>7</v>
      </c>
      <c r="E74" s="348"/>
      <c r="F74" s="348"/>
      <c r="G74" s="348"/>
      <c r="H74" s="348" t="s">
        <v>9</v>
      </c>
      <c r="I74" s="348"/>
      <c r="J74" s="348"/>
      <c r="K74" s="348"/>
      <c r="L74" s="348" t="s">
        <v>19</v>
      </c>
      <c r="M74" s="348"/>
      <c r="N74" s="348"/>
      <c r="O74" s="348"/>
      <c r="P74" s="344"/>
      <c r="Q74" s="344"/>
      <c r="R74" s="344"/>
      <c r="S74" s="344"/>
      <c r="T74" s="344"/>
      <c r="U74" s="344"/>
      <c r="V74" s="344"/>
      <c r="W74" s="15"/>
      <c r="X74" s="15"/>
      <c r="Y74" s="15"/>
      <c r="Z74" s="15"/>
      <c r="AA74" s="15"/>
      <c r="AB74" s="15"/>
      <c r="AC74" s="15"/>
      <c r="AD74" s="15"/>
      <c r="AE74" s="15"/>
      <c r="AF74" s="15"/>
      <c r="AG74" s="15"/>
      <c r="AH74" s="15"/>
      <c r="AI74" s="15"/>
      <c r="AJ74" s="15"/>
      <c r="AK74" s="15"/>
      <c r="AL74" s="15"/>
      <c r="AM74" s="15"/>
      <c r="AT74" s="16"/>
    </row>
    <row r="75" spans="1:46" ht="18" thickBot="1" x14ac:dyDescent="0.2">
      <c r="A75" s="338"/>
      <c r="B75" s="348" t="str">
        <f>IF(C18="","",C18)</f>
        <v xml:space="preserve"> </v>
      </c>
      <c r="C75" s="348"/>
      <c r="D75" s="349" t="str">
        <f>IF(O11=1,"",IF(C40="","",IF(C40&lt;=430000,"",IF(C40&gt;=430000,(C40-430000)*AA11))))</f>
        <v/>
      </c>
      <c r="E75" s="349"/>
      <c r="F75" s="349"/>
      <c r="G75" s="349"/>
      <c r="H75" s="349" t="str">
        <f>IF(O11=1,"",IF(C18=" ","",AA12))</f>
        <v/>
      </c>
      <c r="I75" s="349"/>
      <c r="J75" s="349"/>
      <c r="K75" s="349"/>
      <c r="L75" s="350" t="str">
        <f>IF(AND(D75="",H75=""),"",SUM(D75:K75))</f>
        <v/>
      </c>
      <c r="M75" s="350"/>
      <c r="N75" s="350"/>
      <c r="O75" s="350"/>
      <c r="P75" s="344"/>
      <c r="Q75" s="344"/>
      <c r="R75" s="344"/>
      <c r="S75" s="344"/>
      <c r="T75" s="344"/>
      <c r="U75" s="344"/>
      <c r="V75" s="344"/>
      <c r="W75" s="15"/>
      <c r="X75" s="15"/>
      <c r="Y75" s="15"/>
      <c r="Z75" s="15"/>
      <c r="AA75" s="15"/>
      <c r="AB75" s="15"/>
      <c r="AC75" s="15"/>
      <c r="AD75" s="15"/>
      <c r="AE75" s="15"/>
      <c r="AF75" s="15"/>
      <c r="AG75" s="15"/>
      <c r="AH75" s="15"/>
      <c r="AI75" s="15"/>
      <c r="AJ75" s="15"/>
      <c r="AK75" s="15"/>
      <c r="AL75" s="15"/>
      <c r="AM75" s="15"/>
      <c r="AT75" s="16"/>
    </row>
    <row r="76" spans="1:46" ht="18" thickBot="1" x14ac:dyDescent="0.2">
      <c r="A76" s="338"/>
      <c r="B76" s="351" t="str">
        <f>IF(F18="","",F18)</f>
        <v/>
      </c>
      <c r="C76" s="352"/>
      <c r="D76" s="349" t="str">
        <f>IF(F40="","",IF(F40&lt;=430000,"",IF(F40&gt;=430000,(F40-430000)*AA11)))</f>
        <v/>
      </c>
      <c r="E76" s="349"/>
      <c r="F76" s="349"/>
      <c r="G76" s="349"/>
      <c r="H76" s="349" t="str">
        <f>IF(F18="","",AA12)</f>
        <v/>
      </c>
      <c r="I76" s="349"/>
      <c r="J76" s="349"/>
      <c r="K76" s="349"/>
      <c r="L76" s="350" t="str">
        <f t="shared" ref="L76:L84" si="44">IF(AND(D76="",H76=""),"",SUM(D76:K76))</f>
        <v/>
      </c>
      <c r="M76" s="350"/>
      <c r="N76" s="350"/>
      <c r="O76" s="350"/>
      <c r="P76" s="344"/>
      <c r="Q76" s="344"/>
      <c r="R76" s="344"/>
      <c r="S76" s="344"/>
      <c r="T76" s="344"/>
      <c r="U76" s="344"/>
      <c r="V76" s="344"/>
      <c r="W76" s="15"/>
      <c r="X76" s="15"/>
      <c r="Y76" s="15"/>
      <c r="Z76" s="15"/>
      <c r="AA76" s="15"/>
      <c r="AB76" s="15"/>
      <c r="AC76" s="15"/>
      <c r="AD76" s="15"/>
      <c r="AE76" s="15"/>
      <c r="AF76" s="15"/>
      <c r="AG76" s="15"/>
      <c r="AH76" s="15"/>
      <c r="AI76" s="15"/>
      <c r="AJ76" s="15"/>
      <c r="AK76" s="15"/>
      <c r="AL76" s="15"/>
      <c r="AM76" s="15"/>
      <c r="AT76" s="16"/>
    </row>
    <row r="77" spans="1:46" ht="18" thickBot="1" x14ac:dyDescent="0.2">
      <c r="A77" s="338"/>
      <c r="B77" s="351" t="str">
        <f>IF(I18="","",I18)</f>
        <v/>
      </c>
      <c r="C77" s="352"/>
      <c r="D77" s="349" t="str">
        <f>IF(I40="","",IF(I40&lt;=430000,"",IF(I40&gt;=430000,(I40-430000)*AA11)))</f>
        <v/>
      </c>
      <c r="E77" s="349"/>
      <c r="F77" s="349"/>
      <c r="G77" s="349"/>
      <c r="H77" s="349" t="str">
        <f>IF(I18="","",AA12)</f>
        <v/>
      </c>
      <c r="I77" s="349"/>
      <c r="J77" s="349"/>
      <c r="K77" s="349"/>
      <c r="L77" s="350" t="str">
        <f t="shared" si="44"/>
        <v/>
      </c>
      <c r="M77" s="350"/>
      <c r="N77" s="350"/>
      <c r="O77" s="350"/>
      <c r="P77" s="344"/>
      <c r="Q77" s="344"/>
      <c r="R77" s="344"/>
      <c r="S77" s="344"/>
      <c r="T77" s="344"/>
      <c r="U77" s="344"/>
      <c r="V77" s="344"/>
      <c r="W77" s="15"/>
      <c r="X77" s="15"/>
      <c r="Y77" s="15"/>
      <c r="Z77" s="15"/>
      <c r="AA77" s="15"/>
      <c r="AB77" s="15"/>
      <c r="AC77" s="15"/>
      <c r="AD77" s="15"/>
      <c r="AE77" s="15"/>
      <c r="AF77" s="15"/>
      <c r="AG77" s="15"/>
      <c r="AH77" s="15"/>
      <c r="AI77" s="15"/>
      <c r="AJ77" s="15"/>
      <c r="AK77" s="15"/>
      <c r="AL77" s="15"/>
      <c r="AM77" s="15"/>
      <c r="AT77" s="16"/>
    </row>
    <row r="78" spans="1:46" ht="18" thickBot="1" x14ac:dyDescent="0.2">
      <c r="A78" s="338"/>
      <c r="B78" s="351" t="str">
        <f>IF(L18="","",L18)</f>
        <v/>
      </c>
      <c r="C78" s="352"/>
      <c r="D78" s="349" t="str">
        <f>IF(L40="","",IF(L40&lt;=430000,"",IF(L40&gt;=430000,(L40-430000)*AA11)))</f>
        <v/>
      </c>
      <c r="E78" s="349"/>
      <c r="F78" s="349"/>
      <c r="G78" s="349"/>
      <c r="H78" s="349" t="str">
        <f>IF(L18="","",AA12)</f>
        <v/>
      </c>
      <c r="I78" s="349"/>
      <c r="J78" s="349"/>
      <c r="K78" s="349"/>
      <c r="L78" s="350" t="str">
        <f t="shared" si="44"/>
        <v/>
      </c>
      <c r="M78" s="350"/>
      <c r="N78" s="350"/>
      <c r="O78" s="350"/>
      <c r="P78" s="344"/>
      <c r="Q78" s="344"/>
      <c r="R78" s="344"/>
      <c r="S78" s="344"/>
      <c r="T78" s="344"/>
      <c r="U78" s="344"/>
      <c r="V78" s="344"/>
      <c r="W78" s="15"/>
      <c r="X78" s="15"/>
      <c r="Y78" s="15"/>
      <c r="Z78" s="15"/>
      <c r="AA78" s="15"/>
      <c r="AB78" s="15"/>
      <c r="AC78" s="15"/>
      <c r="AD78" s="15"/>
      <c r="AE78" s="15"/>
      <c r="AF78" s="15"/>
      <c r="AG78" s="15"/>
      <c r="AH78" s="15"/>
      <c r="AI78" s="15"/>
      <c r="AJ78" s="15"/>
      <c r="AK78" s="15"/>
      <c r="AL78" s="15"/>
      <c r="AM78" s="15"/>
      <c r="AT78" s="16"/>
    </row>
    <row r="79" spans="1:46" ht="18" thickBot="1" x14ac:dyDescent="0.2">
      <c r="A79" s="338"/>
      <c r="B79" s="351" t="str">
        <f>IF(O18="","",O18)</f>
        <v/>
      </c>
      <c r="C79" s="352"/>
      <c r="D79" s="349" t="str">
        <f>IF(O40="","",IF(O40&lt;=430000,"",IF(O40&gt;=430000,(O40-430000)*AA11)))</f>
        <v/>
      </c>
      <c r="E79" s="349"/>
      <c r="F79" s="349"/>
      <c r="G79" s="349"/>
      <c r="H79" s="349" t="str">
        <f>IF(O18="","",AA12)</f>
        <v/>
      </c>
      <c r="I79" s="349"/>
      <c r="J79" s="349"/>
      <c r="K79" s="349"/>
      <c r="L79" s="350" t="str">
        <f t="shared" si="44"/>
        <v/>
      </c>
      <c r="M79" s="350"/>
      <c r="N79" s="350"/>
      <c r="O79" s="350"/>
      <c r="P79" s="344"/>
      <c r="Q79" s="344"/>
      <c r="R79" s="344"/>
      <c r="S79" s="344"/>
      <c r="T79" s="344"/>
      <c r="U79" s="344"/>
      <c r="V79" s="344"/>
      <c r="W79" s="15"/>
      <c r="X79" s="15"/>
      <c r="Y79" s="15"/>
      <c r="Z79" s="15"/>
      <c r="AA79" s="15"/>
      <c r="AB79" s="15"/>
      <c r="AC79" s="15"/>
      <c r="AD79" s="15"/>
      <c r="AE79" s="15"/>
      <c r="AF79" s="15"/>
      <c r="AG79" s="15"/>
      <c r="AH79" s="15"/>
      <c r="AI79" s="15"/>
      <c r="AJ79" s="15"/>
      <c r="AK79" s="15"/>
      <c r="AL79" s="15"/>
      <c r="AM79" s="15"/>
      <c r="AT79" s="16"/>
    </row>
    <row r="80" spans="1:46" ht="18" thickBot="1" x14ac:dyDescent="0.2">
      <c r="A80" s="338"/>
      <c r="B80" s="351" t="str">
        <f>IF(R18="","",R18)</f>
        <v/>
      </c>
      <c r="C80" s="352"/>
      <c r="D80" s="349" t="str">
        <f>IF(R40="","",IF(R40&lt;=430000,"",IF(R40&gt;=430000,(R40-430000)*AA11)))</f>
        <v/>
      </c>
      <c r="E80" s="349"/>
      <c r="F80" s="349"/>
      <c r="G80" s="349"/>
      <c r="H80" s="349" t="str">
        <f>IF(R18="","",AA12)</f>
        <v/>
      </c>
      <c r="I80" s="349"/>
      <c r="J80" s="349"/>
      <c r="K80" s="349"/>
      <c r="L80" s="350" t="str">
        <f t="shared" si="44"/>
        <v/>
      </c>
      <c r="M80" s="350"/>
      <c r="N80" s="350"/>
      <c r="O80" s="350"/>
      <c r="P80" s="344"/>
      <c r="Q80" s="344"/>
      <c r="R80" s="344"/>
      <c r="S80" s="344"/>
      <c r="T80" s="344"/>
      <c r="U80" s="344"/>
      <c r="V80" s="344"/>
      <c r="W80" s="15"/>
      <c r="X80" s="15"/>
      <c r="Y80" s="15"/>
      <c r="Z80" s="15"/>
      <c r="AA80" s="15"/>
      <c r="AB80" s="15"/>
      <c r="AC80" s="15"/>
      <c r="AD80" s="15"/>
      <c r="AE80" s="15"/>
      <c r="AF80" s="15"/>
      <c r="AG80" s="15"/>
      <c r="AH80" s="15"/>
      <c r="AI80" s="15"/>
      <c r="AJ80" s="15"/>
      <c r="AK80" s="15"/>
      <c r="AL80" s="15"/>
      <c r="AM80" s="15"/>
      <c r="AT80" s="16"/>
    </row>
    <row r="81" spans="1:46" ht="18" thickBot="1" x14ac:dyDescent="0.2">
      <c r="A81" s="338"/>
      <c r="B81" s="351" t="str">
        <f>IF(U18="","",U18)</f>
        <v/>
      </c>
      <c r="C81" s="352"/>
      <c r="D81" s="349" t="str">
        <f>IF(U40="","",IF(U40&lt;=430000,"",IF(U40&gt;=430000,(U40-430000)*AA11)))</f>
        <v/>
      </c>
      <c r="E81" s="349"/>
      <c r="F81" s="349"/>
      <c r="G81" s="349"/>
      <c r="H81" s="349" t="str">
        <f>IF(U18="","",AA12)</f>
        <v/>
      </c>
      <c r="I81" s="349"/>
      <c r="J81" s="349"/>
      <c r="K81" s="349"/>
      <c r="L81" s="350" t="str">
        <f t="shared" si="44"/>
        <v/>
      </c>
      <c r="M81" s="350"/>
      <c r="N81" s="350"/>
      <c r="O81" s="350"/>
      <c r="P81" s="344"/>
      <c r="Q81" s="344"/>
      <c r="R81" s="344"/>
      <c r="S81" s="344"/>
      <c r="T81" s="344"/>
      <c r="U81" s="344"/>
      <c r="V81" s="344"/>
      <c r="W81" s="15"/>
      <c r="X81" s="15"/>
      <c r="Y81" s="15"/>
      <c r="Z81" s="15"/>
      <c r="AA81" s="15"/>
      <c r="AB81" s="15"/>
      <c r="AC81" s="15"/>
      <c r="AD81" s="15"/>
      <c r="AE81" s="15"/>
      <c r="AF81" s="15"/>
      <c r="AG81" s="15"/>
      <c r="AH81" s="15"/>
      <c r="AI81" s="15"/>
      <c r="AJ81" s="15"/>
      <c r="AK81" s="15"/>
      <c r="AL81" s="15"/>
      <c r="AM81" s="15"/>
      <c r="AT81" s="16"/>
    </row>
    <row r="82" spans="1:46" ht="18" thickBot="1" x14ac:dyDescent="0.2">
      <c r="A82" s="338"/>
      <c r="B82" s="351" t="str">
        <f>IF(X18="","",X18)</f>
        <v/>
      </c>
      <c r="C82" s="352"/>
      <c r="D82" s="349" t="str">
        <f>IF(X40="","",IF(X40&lt;=430000,"",IF(X40&gt;=430000,(X40-430000)*AA11)))</f>
        <v/>
      </c>
      <c r="E82" s="349"/>
      <c r="F82" s="349"/>
      <c r="G82" s="349"/>
      <c r="H82" s="349" t="str">
        <f>IF(X18="","",AA12)</f>
        <v/>
      </c>
      <c r="I82" s="349"/>
      <c r="J82" s="349"/>
      <c r="K82" s="349"/>
      <c r="L82" s="350" t="str">
        <f t="shared" si="44"/>
        <v/>
      </c>
      <c r="M82" s="350"/>
      <c r="N82" s="350"/>
      <c r="O82" s="350"/>
      <c r="P82" s="344"/>
      <c r="Q82" s="344"/>
      <c r="R82" s="344"/>
      <c r="S82" s="344"/>
      <c r="T82" s="344"/>
      <c r="U82" s="344"/>
      <c r="V82" s="344"/>
      <c r="W82" s="15"/>
      <c r="X82" s="15"/>
      <c r="Y82" s="15"/>
      <c r="Z82" s="15"/>
      <c r="AA82" s="15"/>
      <c r="AB82" s="15"/>
      <c r="AC82" s="15"/>
      <c r="AD82" s="15"/>
      <c r="AE82" s="15"/>
      <c r="AF82" s="15"/>
      <c r="AG82" s="15"/>
      <c r="AH82" s="15"/>
      <c r="AI82" s="15"/>
      <c r="AJ82" s="15"/>
      <c r="AK82" s="15"/>
      <c r="AL82" s="15"/>
      <c r="AM82" s="15"/>
      <c r="AT82" s="16"/>
    </row>
    <row r="83" spans="1:46" ht="18" thickBot="1" x14ac:dyDescent="0.2">
      <c r="A83" s="338"/>
      <c r="B83" s="351" t="str">
        <f>IF(AA18="","",AA18)</f>
        <v/>
      </c>
      <c r="C83" s="352"/>
      <c r="D83" s="349" t="str">
        <f>IF(AA40="","",IF(AA40&lt;=430000,"",IF(AA40&gt;=430000,(AA40-430000)*AA11)))</f>
        <v/>
      </c>
      <c r="E83" s="349"/>
      <c r="F83" s="349"/>
      <c r="G83" s="349"/>
      <c r="H83" s="349" t="str">
        <f>IF(AA18="","",AA12)</f>
        <v/>
      </c>
      <c r="I83" s="349"/>
      <c r="J83" s="349"/>
      <c r="K83" s="349"/>
      <c r="L83" s="350" t="str">
        <f t="shared" si="44"/>
        <v/>
      </c>
      <c r="M83" s="350"/>
      <c r="N83" s="350"/>
      <c r="O83" s="350"/>
      <c r="P83" s="344"/>
      <c r="Q83" s="344"/>
      <c r="R83" s="344"/>
      <c r="S83" s="344"/>
      <c r="T83" s="344"/>
      <c r="U83" s="344"/>
      <c r="V83" s="344"/>
      <c r="W83" s="15"/>
      <c r="X83" s="15"/>
      <c r="Y83" s="15"/>
      <c r="Z83" s="15"/>
      <c r="AA83" s="15"/>
      <c r="AB83" s="15"/>
      <c r="AC83" s="15"/>
      <c r="AD83" s="15"/>
      <c r="AE83" s="15"/>
      <c r="AF83" s="15"/>
      <c r="AG83" s="15"/>
      <c r="AH83" s="15"/>
      <c r="AI83" s="15"/>
      <c r="AJ83" s="15"/>
      <c r="AK83" s="15"/>
      <c r="AL83" s="15"/>
      <c r="AM83" s="15"/>
      <c r="AT83" s="16"/>
    </row>
    <row r="84" spans="1:46" ht="18" thickBot="1" x14ac:dyDescent="0.2">
      <c r="A84" s="338"/>
      <c r="B84" s="351" t="str">
        <f>IF(AD18="","",AD18)</f>
        <v/>
      </c>
      <c r="C84" s="352"/>
      <c r="D84" s="349" t="str">
        <f>IF(AD40="","",IF(AD40&lt;=430000,"",IF(AD40&gt;=430000,(AD40-430000)*AA11)))</f>
        <v/>
      </c>
      <c r="E84" s="349"/>
      <c r="F84" s="349"/>
      <c r="G84" s="349"/>
      <c r="H84" s="349" t="str">
        <f>IF(AD18="","",AA12)</f>
        <v/>
      </c>
      <c r="I84" s="349"/>
      <c r="J84" s="349"/>
      <c r="K84" s="349"/>
      <c r="L84" s="350" t="str">
        <f t="shared" si="44"/>
        <v/>
      </c>
      <c r="M84" s="350"/>
      <c r="N84" s="350"/>
      <c r="O84" s="350"/>
      <c r="P84" s="385" t="s">
        <v>20</v>
      </c>
      <c r="Q84" s="353"/>
      <c r="R84" s="353"/>
      <c r="S84" s="354" t="s">
        <v>21</v>
      </c>
      <c r="T84" s="355"/>
      <c r="U84" s="355"/>
      <c r="V84" s="356"/>
      <c r="W84" s="15"/>
      <c r="X84" s="15"/>
      <c r="Y84" s="15"/>
      <c r="Z84" s="15"/>
      <c r="AA84" s="15"/>
      <c r="AB84" s="15"/>
      <c r="AC84" s="15"/>
      <c r="AD84" s="15"/>
      <c r="AE84" s="15"/>
      <c r="AF84" s="15"/>
      <c r="AG84" s="15"/>
      <c r="AH84" s="15"/>
      <c r="AI84" s="15"/>
      <c r="AJ84" s="15"/>
      <c r="AK84" s="15"/>
      <c r="AL84" s="15"/>
      <c r="AM84" s="15"/>
      <c r="AT84" s="16"/>
    </row>
    <row r="85" spans="1:46" ht="18" thickBot="1" x14ac:dyDescent="0.2">
      <c r="A85" s="338"/>
      <c r="B85" s="348" t="s">
        <v>22</v>
      </c>
      <c r="C85" s="348"/>
      <c r="D85" s="357">
        <f>SUM(D75:G84)</f>
        <v>0</v>
      </c>
      <c r="E85" s="357"/>
      <c r="F85" s="357"/>
      <c r="G85" s="357"/>
      <c r="H85" s="357">
        <f>SUM(H75:K84)</f>
        <v>0</v>
      </c>
      <c r="I85" s="357"/>
      <c r="J85" s="357"/>
      <c r="K85" s="357"/>
      <c r="L85" s="350">
        <f>SUM(L75:O84)</f>
        <v>0</v>
      </c>
      <c r="M85" s="350"/>
      <c r="N85" s="350"/>
      <c r="O85" s="350"/>
      <c r="P85" s="358">
        <f>IF(AND(L85="",H72=""),"",(L85+H72))</f>
        <v>0</v>
      </c>
      <c r="Q85" s="359"/>
      <c r="R85" s="359"/>
      <c r="S85" s="359"/>
      <c r="T85" s="359"/>
      <c r="U85" s="359"/>
      <c r="V85" s="360"/>
      <c r="W85" s="15"/>
      <c r="X85" s="15"/>
      <c r="Y85" s="15"/>
      <c r="Z85" s="15"/>
      <c r="AA85" s="15"/>
      <c r="AB85" s="15"/>
      <c r="AC85" s="15"/>
      <c r="AD85" s="15"/>
      <c r="AE85" s="15"/>
      <c r="AF85" s="15"/>
      <c r="AG85" s="15"/>
      <c r="AH85" s="15"/>
      <c r="AI85" s="15"/>
      <c r="AJ85" s="15"/>
      <c r="AK85" s="15"/>
      <c r="AL85" s="15"/>
      <c r="AM85" s="15"/>
      <c r="AT85" s="16"/>
    </row>
    <row r="86" spans="1:46" ht="12.75" customHeight="1" x14ac:dyDescent="0.15">
      <c r="A86" s="12"/>
      <c r="B86" s="25"/>
      <c r="C86" s="15"/>
      <c r="D86" s="51"/>
      <c r="E86" s="101"/>
      <c r="F86" s="101"/>
      <c r="G86" s="101"/>
      <c r="H86" s="101"/>
      <c r="I86" s="101"/>
      <c r="J86" s="101"/>
      <c r="K86" s="101"/>
      <c r="L86" s="101"/>
      <c r="M86" s="101"/>
      <c r="N86" s="101"/>
      <c r="O86" s="101"/>
      <c r="P86" s="281">
        <f>IF(L85="","",IF(L85+H72&gt;=AA14,AA14,ROUNDDOWN(L85+H72,-2)))</f>
        <v>0</v>
      </c>
      <c r="Q86" s="281"/>
      <c r="R86" s="281"/>
      <c r="S86" s="281"/>
      <c r="T86" s="15"/>
      <c r="U86" s="52"/>
      <c r="V86" s="15" t="str">
        <f>IF(P86=AA14,"限度額超過","")</f>
        <v/>
      </c>
      <c r="W86" s="52"/>
      <c r="X86" s="52"/>
      <c r="Y86" s="52"/>
      <c r="Z86" s="52"/>
      <c r="AA86" s="15"/>
      <c r="AB86" s="15"/>
      <c r="AC86" s="15"/>
      <c r="AD86" s="15"/>
      <c r="AE86" s="15"/>
      <c r="AF86" s="15"/>
      <c r="AG86" s="15"/>
      <c r="AH86" s="15"/>
      <c r="AI86" s="15"/>
      <c r="AJ86" s="15"/>
      <c r="AK86" s="15"/>
      <c r="AL86" s="15"/>
      <c r="AM86" s="15"/>
      <c r="AT86" s="16"/>
    </row>
    <row r="87" spans="1:46" ht="12.75" customHeight="1" x14ac:dyDescent="0.15">
      <c r="A87" s="12"/>
      <c r="B87" s="25"/>
      <c r="C87" s="15"/>
      <c r="D87" s="51"/>
      <c r="E87" s="101"/>
      <c r="F87" s="101"/>
      <c r="G87" s="101"/>
      <c r="H87" s="101"/>
      <c r="I87" s="101"/>
      <c r="J87" s="101"/>
      <c r="K87" s="101"/>
      <c r="L87" s="101"/>
      <c r="M87" s="101"/>
      <c r="N87" s="101"/>
      <c r="O87" s="101"/>
      <c r="P87" s="51"/>
      <c r="Q87" s="51"/>
      <c r="R87" s="51"/>
      <c r="S87" s="51"/>
      <c r="T87" s="15"/>
      <c r="U87" s="52"/>
      <c r="V87" s="52"/>
      <c r="W87" s="52"/>
      <c r="X87" s="52"/>
      <c r="Y87" s="52"/>
      <c r="Z87" s="52"/>
      <c r="AA87" s="15"/>
      <c r="AB87" s="15"/>
      <c r="AC87" s="15"/>
      <c r="AD87" s="15"/>
      <c r="AE87" s="15"/>
      <c r="AF87" s="15"/>
      <c r="AG87" s="15"/>
      <c r="AH87" s="15"/>
      <c r="AI87" s="15"/>
      <c r="AJ87" s="15"/>
      <c r="AK87" s="15"/>
      <c r="AL87" s="15"/>
      <c r="AM87" s="15"/>
      <c r="AT87" s="16"/>
    </row>
    <row r="88" spans="1:46" x14ac:dyDescent="0.15">
      <c r="A88" s="315"/>
      <c r="B88" s="316" t="s">
        <v>90</v>
      </c>
      <c r="C88" s="317" t="s">
        <v>17</v>
      </c>
      <c r="D88" s="318"/>
      <c r="E88" s="318"/>
      <c r="F88" s="319"/>
      <c r="G88" s="318"/>
      <c r="H88" s="320">
        <f>IF(AE25&gt;0,AD13,0)</f>
        <v>0</v>
      </c>
      <c r="I88" s="320"/>
      <c r="J88" s="320"/>
      <c r="K88" s="321" t="s">
        <v>18</v>
      </c>
      <c r="L88" s="322"/>
      <c r="M88" s="323" t="str">
        <f>"（限度額）　　介護分 "&amp;FIXED(AD14,0)&amp;" 円"</f>
        <v>（限度額）　　介護分 170,000 円</v>
      </c>
      <c r="N88" s="324"/>
      <c r="O88" s="324"/>
      <c r="P88" s="324"/>
      <c r="Q88" s="324"/>
      <c r="R88" s="324"/>
      <c r="S88" s="324"/>
      <c r="T88" s="322"/>
      <c r="U88" s="322"/>
      <c r="V88" s="322"/>
      <c r="W88" s="15"/>
      <c r="X88" s="15"/>
      <c r="Y88" s="15"/>
      <c r="Z88" s="15"/>
      <c r="AA88" s="15"/>
      <c r="AB88" s="15"/>
      <c r="AC88" s="15"/>
      <c r="AD88" s="15"/>
      <c r="AE88" s="15"/>
      <c r="AF88" s="15"/>
      <c r="AG88" s="15"/>
      <c r="AH88" s="15"/>
      <c r="AI88" s="15"/>
      <c r="AJ88" s="15"/>
      <c r="AK88" s="15"/>
      <c r="AL88" s="15"/>
      <c r="AM88" s="15"/>
      <c r="AT88" s="16"/>
    </row>
    <row r="89" spans="1:46" ht="12.75" customHeight="1" thickBot="1" x14ac:dyDescent="0.2">
      <c r="A89" s="315"/>
      <c r="B89" s="325"/>
      <c r="C89" s="322"/>
      <c r="D89" s="324"/>
      <c r="E89" s="324"/>
      <c r="F89" s="324"/>
      <c r="G89" s="324"/>
      <c r="H89" s="324"/>
      <c r="I89" s="324"/>
      <c r="J89" s="324"/>
      <c r="K89" s="324"/>
      <c r="L89" s="324"/>
      <c r="M89" s="324"/>
      <c r="N89" s="324"/>
      <c r="O89" s="324"/>
      <c r="P89" s="324"/>
      <c r="Q89" s="324"/>
      <c r="R89" s="324"/>
      <c r="S89" s="324"/>
      <c r="T89" s="322"/>
      <c r="U89" s="322"/>
      <c r="V89" s="322"/>
      <c r="W89" s="15"/>
      <c r="X89" s="15"/>
      <c r="Y89" s="15"/>
      <c r="Z89" s="15"/>
      <c r="AA89" s="15"/>
      <c r="AB89" s="15"/>
      <c r="AC89" s="15"/>
      <c r="AD89" s="15"/>
      <c r="AE89" s="15"/>
      <c r="AF89" s="15"/>
      <c r="AG89" s="15"/>
      <c r="AH89" s="15"/>
      <c r="AI89" s="15"/>
      <c r="AJ89" s="15"/>
      <c r="AK89" s="15"/>
      <c r="AL89" s="15"/>
      <c r="AM89" s="15"/>
      <c r="AT89" s="16"/>
    </row>
    <row r="90" spans="1:46" ht="18" thickBot="1" x14ac:dyDescent="0.2">
      <c r="A90" s="315"/>
      <c r="B90" s="326"/>
      <c r="C90" s="326"/>
      <c r="D90" s="327" t="s">
        <v>7</v>
      </c>
      <c r="E90" s="327"/>
      <c r="F90" s="327"/>
      <c r="G90" s="327"/>
      <c r="H90" s="327" t="s">
        <v>9</v>
      </c>
      <c r="I90" s="327"/>
      <c r="J90" s="327"/>
      <c r="K90" s="327"/>
      <c r="L90" s="327" t="s">
        <v>19</v>
      </c>
      <c r="M90" s="327"/>
      <c r="N90" s="327"/>
      <c r="O90" s="327"/>
      <c r="P90" s="322"/>
      <c r="Q90" s="322"/>
      <c r="R90" s="322"/>
      <c r="S90" s="322"/>
      <c r="T90" s="322"/>
      <c r="U90" s="322"/>
      <c r="V90" s="322"/>
      <c r="W90" s="15"/>
      <c r="X90" s="15"/>
      <c r="Y90" s="15"/>
      <c r="Z90" s="15"/>
      <c r="AA90" s="15"/>
      <c r="AB90" s="15"/>
      <c r="AC90" s="15"/>
      <c r="AD90" s="15"/>
      <c r="AE90" s="15"/>
      <c r="AF90" s="15"/>
      <c r="AG90" s="15"/>
      <c r="AH90" s="15"/>
      <c r="AI90" s="15"/>
      <c r="AJ90" s="15"/>
      <c r="AK90" s="15"/>
      <c r="AL90" s="15"/>
      <c r="AM90" s="15"/>
      <c r="AT90" s="16"/>
    </row>
    <row r="91" spans="1:46" ht="18" thickBot="1" x14ac:dyDescent="0.2">
      <c r="A91" s="315"/>
      <c r="B91" s="327" t="str">
        <f>IF(AND(O11="",C24&gt;=40,C24&lt;65),C18,"")</f>
        <v/>
      </c>
      <c r="C91" s="327"/>
      <c r="D91" s="328" t="str">
        <f>IF(B91="","",IF(OR(C24="",C40="",C40&lt;=430000),"",IF(OR(C40="",C40&lt;=430000),"",(C40-430000)*AD11)))</f>
        <v/>
      </c>
      <c r="E91" s="328"/>
      <c r="F91" s="328"/>
      <c r="G91" s="328"/>
      <c r="H91" s="328" t="str">
        <f>IF(B91="","",IF(AND(C24&gt;=40,C24&lt;65),AD12,""))</f>
        <v/>
      </c>
      <c r="I91" s="328"/>
      <c r="J91" s="328"/>
      <c r="K91" s="328"/>
      <c r="L91" s="329" t="str">
        <f>IF(AND(D91="",H91=""),"",SUM(D91:K91))</f>
        <v/>
      </c>
      <c r="M91" s="329"/>
      <c r="N91" s="329"/>
      <c r="O91" s="329"/>
      <c r="P91" s="322"/>
      <c r="Q91" s="322"/>
      <c r="R91" s="322"/>
      <c r="S91" s="322"/>
      <c r="T91" s="322"/>
      <c r="U91" s="322"/>
      <c r="V91" s="322"/>
      <c r="W91" s="15"/>
      <c r="X91" s="15"/>
      <c r="Y91" s="15"/>
      <c r="Z91" s="15"/>
      <c r="AA91" s="15"/>
      <c r="AB91" s="15"/>
      <c r="AC91" s="15"/>
      <c r="AD91" s="15"/>
      <c r="AE91" s="15"/>
      <c r="AF91" s="15"/>
      <c r="AG91" s="15"/>
      <c r="AH91" s="15"/>
      <c r="AI91" s="15"/>
      <c r="AJ91" s="15"/>
      <c r="AK91" s="15"/>
      <c r="AL91" s="15"/>
      <c r="AM91" s="15"/>
      <c r="AT91" s="16"/>
    </row>
    <row r="92" spans="1:46" ht="18" thickBot="1" x14ac:dyDescent="0.2">
      <c r="A92" s="315"/>
      <c r="B92" s="327" t="str">
        <f>IF(AND(F24&gt;=40,F24&lt;65),F18,"")</f>
        <v/>
      </c>
      <c r="C92" s="327"/>
      <c r="D92" s="328" t="str">
        <f>IF(OR(F92="",F40="",F40&lt;=430000),"",IF(OR(F40="",F40&lt;=430000),"",(F40-430000)*AD11))</f>
        <v/>
      </c>
      <c r="E92" s="328"/>
      <c r="F92" s="328"/>
      <c r="G92" s="328"/>
      <c r="H92" s="328" t="str">
        <f>IF(B92="","",IF(AND(F24&gt;=40,F24&lt;65),AD12,""))</f>
        <v/>
      </c>
      <c r="I92" s="328"/>
      <c r="J92" s="328"/>
      <c r="K92" s="328"/>
      <c r="L92" s="329" t="str">
        <f t="shared" ref="L92:L100" si="45">IF(AND(D92="",H92=""),"",SUM(D92:K92))</f>
        <v/>
      </c>
      <c r="M92" s="329"/>
      <c r="N92" s="329"/>
      <c r="O92" s="329"/>
      <c r="P92" s="322"/>
      <c r="Q92" s="322"/>
      <c r="R92" s="322"/>
      <c r="S92" s="322"/>
      <c r="T92" s="322"/>
      <c r="U92" s="322"/>
      <c r="V92" s="322"/>
      <c r="W92" s="15"/>
      <c r="X92" s="15"/>
      <c r="Y92" s="15"/>
      <c r="Z92" s="15"/>
      <c r="AA92" s="15"/>
      <c r="AB92" s="15"/>
      <c r="AC92" s="15"/>
      <c r="AD92" s="15"/>
      <c r="AE92" s="15"/>
      <c r="AF92" s="15"/>
      <c r="AG92" s="15"/>
      <c r="AH92" s="15"/>
      <c r="AI92" s="15"/>
      <c r="AJ92" s="15"/>
      <c r="AK92" s="15"/>
      <c r="AL92" s="15"/>
      <c r="AM92" s="15"/>
      <c r="AT92" s="16"/>
    </row>
    <row r="93" spans="1:46" ht="18" thickBot="1" x14ac:dyDescent="0.2">
      <c r="A93" s="315"/>
      <c r="B93" s="327" t="str">
        <f>IF(AND(I24&gt;=40,I24&lt;65),I18,"")</f>
        <v/>
      </c>
      <c r="C93" s="327"/>
      <c r="D93" s="328" t="str">
        <f>IF(OR(B93="",I40="",I40&lt;=430000),"",IF(OR(I40="",I40&lt;=430000),"",(I40-430000)*AD11))</f>
        <v/>
      </c>
      <c r="E93" s="328"/>
      <c r="F93" s="328"/>
      <c r="G93" s="328"/>
      <c r="H93" s="328" t="str">
        <f>IF(B93="","",IF(AND(I24&gt;=40,I24&lt;65),AD12,""))</f>
        <v/>
      </c>
      <c r="I93" s="328"/>
      <c r="J93" s="328"/>
      <c r="K93" s="328"/>
      <c r="L93" s="329" t="str">
        <f t="shared" si="45"/>
        <v/>
      </c>
      <c r="M93" s="329"/>
      <c r="N93" s="329"/>
      <c r="O93" s="329"/>
      <c r="P93" s="322"/>
      <c r="Q93" s="322"/>
      <c r="R93" s="322"/>
      <c r="S93" s="322"/>
      <c r="T93" s="322"/>
      <c r="U93" s="322"/>
      <c r="V93" s="322"/>
      <c r="W93" s="15"/>
      <c r="X93" s="15"/>
      <c r="Y93" s="15"/>
      <c r="Z93" s="15"/>
      <c r="AA93" s="15"/>
      <c r="AB93" s="15"/>
      <c r="AC93" s="15"/>
      <c r="AD93" s="15"/>
      <c r="AE93" s="15"/>
      <c r="AF93" s="15"/>
      <c r="AG93" s="15"/>
      <c r="AH93" s="15"/>
      <c r="AI93" s="15"/>
      <c r="AJ93" s="15"/>
      <c r="AK93" s="15"/>
      <c r="AL93" s="15"/>
      <c r="AM93" s="15"/>
      <c r="AT93" s="16"/>
    </row>
    <row r="94" spans="1:46" ht="18" thickBot="1" x14ac:dyDescent="0.2">
      <c r="A94" s="315"/>
      <c r="B94" s="327" t="str">
        <f>IF(AND(L24&gt;=40,L24&lt;65),L18,"")</f>
        <v/>
      </c>
      <c r="C94" s="327"/>
      <c r="D94" s="328" t="str">
        <f>IF(OR(B94="",L40="",L40&lt;=430000),"",IF(OR(L40="",L40&lt;=430000),"",(L40-430000)*AD11))</f>
        <v/>
      </c>
      <c r="E94" s="328"/>
      <c r="F94" s="328"/>
      <c r="G94" s="328"/>
      <c r="H94" s="328" t="str">
        <f>IF(B94="","",IF(AND(L24&gt;=40,L24&lt;65),AD12,""))</f>
        <v/>
      </c>
      <c r="I94" s="328"/>
      <c r="J94" s="328"/>
      <c r="K94" s="328"/>
      <c r="L94" s="329" t="str">
        <f t="shared" si="45"/>
        <v/>
      </c>
      <c r="M94" s="329"/>
      <c r="N94" s="329"/>
      <c r="O94" s="329"/>
      <c r="P94" s="322"/>
      <c r="Q94" s="322"/>
      <c r="R94" s="322"/>
      <c r="S94" s="322"/>
      <c r="T94" s="322"/>
      <c r="U94" s="322"/>
      <c r="V94" s="322"/>
      <c r="W94" s="15"/>
      <c r="X94" s="15"/>
      <c r="Y94" s="15"/>
      <c r="Z94" s="15"/>
      <c r="AA94" s="15"/>
      <c r="AB94" s="15"/>
      <c r="AC94" s="15"/>
      <c r="AD94" s="15"/>
      <c r="AE94" s="15"/>
      <c r="AF94" s="15"/>
      <c r="AG94" s="15"/>
      <c r="AH94" s="15"/>
      <c r="AI94" s="15"/>
      <c r="AJ94" s="15"/>
      <c r="AK94" s="15"/>
      <c r="AL94" s="15"/>
      <c r="AM94" s="15"/>
      <c r="AT94" s="16"/>
    </row>
    <row r="95" spans="1:46" ht="18" thickBot="1" x14ac:dyDescent="0.2">
      <c r="A95" s="315"/>
      <c r="B95" s="327" t="str">
        <f>IF(AND(O24&gt;=40,O24&lt;65),O18,"")</f>
        <v/>
      </c>
      <c r="C95" s="327"/>
      <c r="D95" s="328" t="str">
        <f>IF(OR(B95="",O40="",O40&lt;=430000),"",IF(OR(O40="",O40&lt;=430000),"",(O40-430000)*AD11))</f>
        <v/>
      </c>
      <c r="E95" s="328"/>
      <c r="F95" s="328"/>
      <c r="G95" s="328"/>
      <c r="H95" s="328" t="str">
        <f>IF(B95="","",IF(AND(O24&gt;=40,O24&lt;65),AD12,""))</f>
        <v/>
      </c>
      <c r="I95" s="328"/>
      <c r="J95" s="328"/>
      <c r="K95" s="328"/>
      <c r="L95" s="329" t="str">
        <f t="shared" si="45"/>
        <v/>
      </c>
      <c r="M95" s="329"/>
      <c r="N95" s="329"/>
      <c r="O95" s="329"/>
      <c r="P95" s="322"/>
      <c r="Q95" s="322"/>
      <c r="R95" s="322"/>
      <c r="S95" s="322"/>
      <c r="T95" s="322"/>
      <c r="U95" s="322"/>
      <c r="V95" s="322"/>
      <c r="W95" s="15"/>
      <c r="X95" s="15"/>
      <c r="Y95" s="15"/>
      <c r="Z95" s="15"/>
      <c r="AA95" s="15"/>
      <c r="AB95" s="15"/>
      <c r="AC95" s="15"/>
      <c r="AD95" s="15"/>
      <c r="AE95" s="15"/>
      <c r="AF95" s="15"/>
      <c r="AG95" s="15"/>
      <c r="AH95" s="15"/>
      <c r="AI95" s="15"/>
      <c r="AJ95" s="15"/>
      <c r="AK95" s="15"/>
      <c r="AL95" s="15"/>
      <c r="AM95" s="15"/>
      <c r="AT95" s="16"/>
    </row>
    <row r="96" spans="1:46" ht="18" thickBot="1" x14ac:dyDescent="0.2">
      <c r="A96" s="315"/>
      <c r="B96" s="327" t="str">
        <f>IF(AND(R24&gt;=40,R24&lt;65),R18,"")</f>
        <v/>
      </c>
      <c r="C96" s="327"/>
      <c r="D96" s="328" t="str">
        <f>IF(OR(B96="",R40="",R40&lt;=430000),"",IF(OR(R40="",R40&lt;=430000),"",(R40-430000)*AD11))</f>
        <v/>
      </c>
      <c r="E96" s="328"/>
      <c r="F96" s="328"/>
      <c r="G96" s="328"/>
      <c r="H96" s="328" t="str">
        <f>IF(B96="","",IF(AND(R24&gt;=40,R24&lt;65),AD12,""))</f>
        <v/>
      </c>
      <c r="I96" s="328"/>
      <c r="J96" s="328"/>
      <c r="K96" s="328"/>
      <c r="L96" s="329" t="str">
        <f t="shared" si="45"/>
        <v/>
      </c>
      <c r="M96" s="329"/>
      <c r="N96" s="329"/>
      <c r="O96" s="329"/>
      <c r="P96" s="322"/>
      <c r="Q96" s="322"/>
      <c r="R96" s="322"/>
      <c r="S96" s="322"/>
      <c r="T96" s="322"/>
      <c r="U96" s="322"/>
      <c r="V96" s="322"/>
      <c r="W96" s="15"/>
      <c r="X96" s="15"/>
      <c r="Y96" s="15"/>
      <c r="Z96" s="15"/>
      <c r="AA96" s="15"/>
      <c r="AB96" s="15"/>
      <c r="AC96" s="15"/>
      <c r="AD96" s="15"/>
      <c r="AE96" s="15"/>
      <c r="AF96" s="15"/>
      <c r="AG96" s="15"/>
      <c r="AH96" s="15"/>
      <c r="AI96" s="15"/>
      <c r="AJ96" s="15"/>
      <c r="AK96" s="15"/>
      <c r="AL96" s="15"/>
      <c r="AM96" s="15"/>
      <c r="AT96" s="16"/>
    </row>
    <row r="97" spans="1:46" ht="18" thickBot="1" x14ac:dyDescent="0.2">
      <c r="A97" s="315"/>
      <c r="B97" s="327" t="str">
        <f>IF(AND(U24&gt;=40,U24&lt;65),U18,"")</f>
        <v/>
      </c>
      <c r="C97" s="327"/>
      <c r="D97" s="328" t="str">
        <f>IF(OR(B97="",U40="",U40&lt;=430000),"",IF(OR(U40="",U40&lt;=430000),"",(U40-430000)*AD11))</f>
        <v/>
      </c>
      <c r="E97" s="328"/>
      <c r="F97" s="328"/>
      <c r="G97" s="328"/>
      <c r="H97" s="328" t="str">
        <f>IF(B97="","",IF(AND(U24&gt;=40,U24&lt;65),AD12,""))</f>
        <v/>
      </c>
      <c r="I97" s="328"/>
      <c r="J97" s="328"/>
      <c r="K97" s="328"/>
      <c r="L97" s="329" t="str">
        <f t="shared" si="45"/>
        <v/>
      </c>
      <c r="M97" s="329"/>
      <c r="N97" s="329"/>
      <c r="O97" s="329"/>
      <c r="P97" s="322"/>
      <c r="Q97" s="322"/>
      <c r="R97" s="322"/>
      <c r="S97" s="322"/>
      <c r="T97" s="322"/>
      <c r="U97" s="322"/>
      <c r="V97" s="322"/>
      <c r="W97" s="15"/>
      <c r="X97" s="15"/>
      <c r="Y97" s="15"/>
      <c r="Z97" s="15"/>
      <c r="AA97" s="15"/>
      <c r="AB97" s="15"/>
      <c r="AC97" s="15"/>
      <c r="AD97" s="15"/>
      <c r="AE97" s="15"/>
      <c r="AF97" s="15"/>
      <c r="AG97" s="15"/>
      <c r="AH97" s="15"/>
      <c r="AI97" s="15"/>
      <c r="AJ97" s="15"/>
      <c r="AK97" s="15"/>
      <c r="AL97" s="15"/>
      <c r="AM97" s="15"/>
      <c r="AT97" s="16"/>
    </row>
    <row r="98" spans="1:46" ht="18" thickBot="1" x14ac:dyDescent="0.2">
      <c r="A98" s="315"/>
      <c r="B98" s="327" t="str">
        <f>IF(AND(X24&gt;=40,X24&lt;65),X18,"")</f>
        <v/>
      </c>
      <c r="C98" s="327"/>
      <c r="D98" s="328" t="str">
        <f>IF(OR(B98="",X40="",X40&lt;=430000),"",IF(OR(X40="",X40&lt;=430000),"",(X40-430000)*AD11))</f>
        <v/>
      </c>
      <c r="E98" s="328"/>
      <c r="F98" s="328"/>
      <c r="G98" s="328"/>
      <c r="H98" s="328" t="str">
        <f>IF(B98="","",IF(AND(X24&gt;=40,X24&lt;65),AD12,""))</f>
        <v/>
      </c>
      <c r="I98" s="328"/>
      <c r="J98" s="328"/>
      <c r="K98" s="328"/>
      <c r="L98" s="329" t="str">
        <f t="shared" si="45"/>
        <v/>
      </c>
      <c r="M98" s="329"/>
      <c r="N98" s="329"/>
      <c r="O98" s="329"/>
      <c r="P98" s="322"/>
      <c r="Q98" s="322"/>
      <c r="R98" s="322"/>
      <c r="S98" s="322"/>
      <c r="T98" s="322"/>
      <c r="U98" s="322"/>
      <c r="V98" s="322"/>
      <c r="W98" s="15"/>
      <c r="X98" s="15"/>
      <c r="Y98" s="15"/>
      <c r="Z98" s="15"/>
      <c r="AA98" s="15"/>
      <c r="AB98" s="15"/>
      <c r="AC98" s="15"/>
      <c r="AD98" s="15"/>
      <c r="AE98" s="15"/>
      <c r="AF98" s="15"/>
      <c r="AG98" s="15"/>
      <c r="AH98" s="15"/>
      <c r="AI98" s="15"/>
      <c r="AJ98" s="15"/>
      <c r="AK98" s="15"/>
      <c r="AL98" s="15"/>
      <c r="AM98" s="15"/>
      <c r="AT98" s="16"/>
    </row>
    <row r="99" spans="1:46" ht="18" thickBot="1" x14ac:dyDescent="0.2">
      <c r="A99" s="315"/>
      <c r="B99" s="327" t="str">
        <f>IF(AND(AA24&gt;=40,AA24&lt;65),AA18,"")</f>
        <v/>
      </c>
      <c r="C99" s="327"/>
      <c r="D99" s="328" t="str">
        <f>IF(OR(B99="",AA40="",AA40&lt;=430000),"",IF(OR(AA40="",AA40&lt;=430000),"",(AA40-430000)*AD11))</f>
        <v/>
      </c>
      <c r="E99" s="328"/>
      <c r="F99" s="328"/>
      <c r="G99" s="328"/>
      <c r="H99" s="328" t="str">
        <f>IF(B99="","",IF(AND(AA24&gt;=40,AA24&lt;65),AD12,""))</f>
        <v/>
      </c>
      <c r="I99" s="328"/>
      <c r="J99" s="328"/>
      <c r="K99" s="328"/>
      <c r="L99" s="329" t="str">
        <f t="shared" si="45"/>
        <v/>
      </c>
      <c r="M99" s="329"/>
      <c r="N99" s="329"/>
      <c r="O99" s="329"/>
      <c r="P99" s="322"/>
      <c r="Q99" s="322"/>
      <c r="R99" s="322"/>
      <c r="S99" s="322"/>
      <c r="T99" s="322"/>
      <c r="U99" s="322"/>
      <c r="V99" s="322"/>
      <c r="W99" s="15"/>
      <c r="X99" s="15"/>
      <c r="Y99" s="15"/>
      <c r="Z99" s="15"/>
      <c r="AA99" s="15"/>
      <c r="AB99" s="15"/>
      <c r="AC99" s="15"/>
      <c r="AD99" s="15"/>
      <c r="AE99" s="15"/>
      <c r="AF99" s="15"/>
      <c r="AG99" s="15"/>
      <c r="AH99" s="15"/>
      <c r="AI99" s="15"/>
      <c r="AJ99" s="15"/>
      <c r="AK99" s="15"/>
      <c r="AL99" s="15"/>
      <c r="AM99" s="15"/>
      <c r="AT99" s="16"/>
    </row>
    <row r="100" spans="1:46" ht="18" thickBot="1" x14ac:dyDescent="0.2">
      <c r="A100" s="315"/>
      <c r="B100" s="327" t="str">
        <f>IF(AND(AD24&gt;=40,AD24&lt;65),AD18,"")</f>
        <v/>
      </c>
      <c r="C100" s="327"/>
      <c r="D100" s="328" t="str">
        <f>IF(OR(B100="",AD40="",AD40&lt;=430000),"",IF(OR(AD40="",AD40&lt;=430000),"",(AD40-430000)*AD11))</f>
        <v/>
      </c>
      <c r="E100" s="328"/>
      <c r="F100" s="328"/>
      <c r="G100" s="328"/>
      <c r="H100" s="328" t="str">
        <f>IF(B100="","",IF(AND(AD24&gt;=40,AD24&lt;65),AD12,""))</f>
        <v/>
      </c>
      <c r="I100" s="328"/>
      <c r="J100" s="328"/>
      <c r="K100" s="328"/>
      <c r="L100" s="329" t="str">
        <f t="shared" si="45"/>
        <v/>
      </c>
      <c r="M100" s="329"/>
      <c r="N100" s="329"/>
      <c r="O100" s="329"/>
      <c r="P100" s="384" t="s">
        <v>20</v>
      </c>
      <c r="Q100" s="330"/>
      <c r="R100" s="330"/>
      <c r="S100" s="331" t="s">
        <v>21</v>
      </c>
      <c r="T100" s="332"/>
      <c r="U100" s="332"/>
      <c r="V100" s="333"/>
      <c r="W100" s="15"/>
      <c r="X100" s="15"/>
      <c r="Y100" s="15"/>
      <c r="Z100" s="15"/>
      <c r="AA100" s="15"/>
      <c r="AB100" s="15"/>
      <c r="AC100" s="15"/>
      <c r="AD100" s="15"/>
      <c r="AE100" s="15"/>
      <c r="AF100" s="15"/>
      <c r="AG100" s="15"/>
      <c r="AH100" s="15"/>
      <c r="AI100" s="15"/>
      <c r="AJ100" s="15"/>
      <c r="AK100" s="15"/>
      <c r="AL100" s="15"/>
      <c r="AM100" s="15"/>
      <c r="AT100" s="16"/>
    </row>
    <row r="101" spans="1:46" ht="18" thickBot="1" x14ac:dyDescent="0.2">
      <c r="A101" s="315"/>
      <c r="B101" s="327" t="s">
        <v>22</v>
      </c>
      <c r="C101" s="327"/>
      <c r="D101" s="334">
        <f>SUM(D91:G100)</f>
        <v>0</v>
      </c>
      <c r="E101" s="334"/>
      <c r="F101" s="334"/>
      <c r="G101" s="334"/>
      <c r="H101" s="334">
        <f>SUM(H91:K100)</f>
        <v>0</v>
      </c>
      <c r="I101" s="334"/>
      <c r="J101" s="334"/>
      <c r="K101" s="334"/>
      <c r="L101" s="329">
        <f>SUM(L91:O100)</f>
        <v>0</v>
      </c>
      <c r="M101" s="329"/>
      <c r="N101" s="329"/>
      <c r="O101" s="329"/>
      <c r="P101" s="335">
        <f>IF(AND(L101="",H88=""),"",(L101+H88))</f>
        <v>0</v>
      </c>
      <c r="Q101" s="336"/>
      <c r="R101" s="336"/>
      <c r="S101" s="336"/>
      <c r="T101" s="336"/>
      <c r="U101" s="336"/>
      <c r="V101" s="337"/>
      <c r="W101" s="15"/>
      <c r="X101" s="15"/>
      <c r="Y101" s="15"/>
      <c r="Z101" s="15"/>
      <c r="AA101" s="15"/>
      <c r="AB101" s="15"/>
      <c r="AC101" s="15"/>
      <c r="AD101" s="15"/>
      <c r="AE101" s="15"/>
      <c r="AF101" s="15"/>
      <c r="AG101" s="15"/>
      <c r="AH101" s="15"/>
      <c r="AI101" s="15"/>
      <c r="AJ101" s="15"/>
      <c r="AK101" s="15"/>
      <c r="AL101" s="15"/>
      <c r="AM101" s="15"/>
      <c r="AT101" s="16"/>
    </row>
    <row r="102" spans="1:46" x14ac:dyDescent="0.15">
      <c r="A102" s="12"/>
      <c r="B102" s="28"/>
      <c r="C102" s="28"/>
      <c r="D102" s="183"/>
      <c r="E102" s="183"/>
      <c r="F102" s="183"/>
      <c r="G102" s="183"/>
      <c r="H102" s="183"/>
      <c r="I102" s="183"/>
      <c r="J102" s="183"/>
      <c r="K102" s="183"/>
      <c r="L102" s="43"/>
      <c r="M102" s="43"/>
      <c r="N102" s="43"/>
      <c r="O102" s="43"/>
      <c r="P102" s="136"/>
      <c r="Q102" s="136"/>
      <c r="R102" s="136"/>
      <c r="S102" s="136"/>
      <c r="T102" s="136"/>
      <c r="U102" s="136"/>
      <c r="V102" s="136"/>
      <c r="W102" s="15"/>
      <c r="X102" s="15"/>
      <c r="Y102" s="15"/>
      <c r="Z102" s="15"/>
      <c r="AA102" s="15"/>
      <c r="AB102" s="15"/>
      <c r="AC102" s="15"/>
      <c r="AD102" s="15"/>
      <c r="AE102" s="15"/>
      <c r="AF102" s="15"/>
      <c r="AG102" s="15"/>
      <c r="AH102" s="15"/>
      <c r="AI102" s="15"/>
      <c r="AJ102" s="15"/>
      <c r="AK102" s="15"/>
      <c r="AL102" s="15"/>
      <c r="AM102" s="15"/>
      <c r="AT102" s="16"/>
    </row>
    <row r="103" spans="1:46" ht="12.75" customHeight="1" x14ac:dyDescent="0.15">
      <c r="A103" s="12"/>
      <c r="B103" s="25"/>
      <c r="C103" s="15"/>
      <c r="D103" s="51"/>
      <c r="E103" s="156"/>
      <c r="F103" s="156"/>
      <c r="G103" s="156"/>
      <c r="H103" s="156"/>
      <c r="I103" s="156"/>
      <c r="J103" s="156"/>
      <c r="K103" s="156"/>
      <c r="L103" s="156"/>
      <c r="M103" s="156"/>
      <c r="N103" s="156"/>
      <c r="O103" s="156"/>
      <c r="P103" s="51"/>
      <c r="Q103" s="51"/>
      <c r="R103" s="51"/>
      <c r="S103" s="51"/>
      <c r="T103" s="15"/>
      <c r="U103" s="52"/>
      <c r="V103" s="52"/>
      <c r="W103" s="52"/>
      <c r="X103" s="52"/>
      <c r="Y103" s="52"/>
      <c r="Z103" s="52"/>
      <c r="AA103" s="15"/>
      <c r="AB103" s="15"/>
      <c r="AC103" s="15"/>
      <c r="AD103" s="15"/>
      <c r="AE103" s="15"/>
      <c r="AF103" s="15"/>
      <c r="AG103" s="15"/>
      <c r="AH103" s="15"/>
      <c r="AI103" s="15"/>
      <c r="AJ103" s="15"/>
      <c r="AK103" s="15"/>
      <c r="AL103" s="15"/>
      <c r="AM103" s="15"/>
      <c r="AT103" s="16"/>
    </row>
    <row r="104" spans="1:46" x14ac:dyDescent="0.15">
      <c r="A104" s="184"/>
      <c r="B104" s="185" t="s">
        <v>133</v>
      </c>
      <c r="C104" s="186" t="s">
        <v>17</v>
      </c>
      <c r="D104" s="187"/>
      <c r="E104" s="187"/>
      <c r="F104" s="188"/>
      <c r="G104" s="187"/>
      <c r="H104" s="295">
        <f>IF(AE26&gt;=1,AG13,0)</f>
        <v>0</v>
      </c>
      <c r="I104" s="295"/>
      <c r="J104" s="295"/>
      <c r="K104" s="189" t="s">
        <v>18</v>
      </c>
      <c r="L104" s="190"/>
      <c r="M104" s="191" t="str">
        <f>"（限度額）　　こども分 "&amp;FIXED(AG14,0)&amp;" 円"</f>
        <v>（限度額）　　こども分 30,000 円</v>
      </c>
      <c r="N104" s="192"/>
      <c r="O104" s="192"/>
      <c r="P104" s="192"/>
      <c r="Q104" s="192"/>
      <c r="R104" s="192"/>
      <c r="S104" s="192"/>
      <c r="T104" s="190"/>
      <c r="U104" s="190"/>
      <c r="V104" s="190"/>
      <c r="W104" s="15"/>
      <c r="X104" s="15"/>
      <c r="Y104" s="15"/>
      <c r="Z104" s="15"/>
      <c r="AA104" s="15"/>
      <c r="AB104" s="15"/>
      <c r="AC104" s="15"/>
      <c r="AD104" s="15"/>
      <c r="AE104" s="15"/>
      <c r="AF104" s="15"/>
      <c r="AG104" s="15"/>
      <c r="AH104" s="15"/>
      <c r="AI104" s="15"/>
      <c r="AJ104" s="15"/>
      <c r="AK104" s="15"/>
      <c r="AL104" s="15"/>
      <c r="AM104" s="15"/>
      <c r="AT104" s="16"/>
    </row>
    <row r="105" spans="1:46" ht="12.75" customHeight="1" thickBot="1" x14ac:dyDescent="0.2">
      <c r="A105" s="184"/>
      <c r="B105" s="193"/>
      <c r="C105" s="190"/>
      <c r="D105" s="192"/>
      <c r="E105" s="192"/>
      <c r="F105" s="192"/>
      <c r="G105" s="192"/>
      <c r="H105" s="192"/>
      <c r="I105" s="192"/>
      <c r="J105" s="192"/>
      <c r="K105" s="192"/>
      <c r="L105" s="192"/>
      <c r="M105" s="192"/>
      <c r="N105" s="192"/>
      <c r="O105" s="192"/>
      <c r="P105" s="192"/>
      <c r="Q105" s="192"/>
      <c r="R105" s="192"/>
      <c r="S105" s="192"/>
      <c r="T105" s="190"/>
      <c r="U105" s="190"/>
      <c r="V105" s="190"/>
      <c r="W105" s="15"/>
      <c r="X105" s="15"/>
      <c r="Y105" s="15"/>
      <c r="Z105" s="15"/>
      <c r="AA105" s="15"/>
      <c r="AB105" s="15"/>
      <c r="AC105" s="15"/>
      <c r="AD105" s="15"/>
      <c r="AE105" s="15"/>
      <c r="AF105" s="15"/>
      <c r="AG105" s="15"/>
      <c r="AH105" s="15"/>
      <c r="AI105" s="15"/>
      <c r="AJ105" s="15"/>
      <c r="AK105" s="15"/>
      <c r="AL105" s="15"/>
      <c r="AM105" s="15"/>
      <c r="AT105" s="16"/>
    </row>
    <row r="106" spans="1:46" ht="18" thickBot="1" x14ac:dyDescent="0.2">
      <c r="A106" s="184"/>
      <c r="B106" s="296"/>
      <c r="C106" s="296"/>
      <c r="D106" s="297" t="s">
        <v>7</v>
      </c>
      <c r="E106" s="297"/>
      <c r="F106" s="297"/>
      <c r="G106" s="297"/>
      <c r="H106" s="297" t="s">
        <v>9</v>
      </c>
      <c r="I106" s="297"/>
      <c r="J106" s="297"/>
      <c r="K106" s="297"/>
      <c r="L106" s="297" t="s">
        <v>19</v>
      </c>
      <c r="M106" s="297"/>
      <c r="N106" s="297"/>
      <c r="O106" s="297"/>
      <c r="P106" s="190"/>
      <c r="Q106" s="190"/>
      <c r="R106" s="190"/>
      <c r="S106" s="190"/>
      <c r="T106" s="190"/>
      <c r="U106" s="190"/>
      <c r="V106" s="190"/>
      <c r="W106" s="15"/>
      <c r="X106" s="15"/>
      <c r="Y106" s="15"/>
      <c r="Z106" s="15"/>
      <c r="AA106" s="15"/>
      <c r="AB106" s="15"/>
      <c r="AC106" s="15"/>
      <c r="AD106" s="15"/>
      <c r="AE106" s="15"/>
      <c r="AF106" s="15"/>
      <c r="AG106" s="15"/>
      <c r="AH106" s="15"/>
      <c r="AI106" s="15"/>
      <c r="AJ106" s="15"/>
      <c r="AK106" s="15"/>
      <c r="AL106" s="15"/>
      <c r="AM106" s="15"/>
      <c r="AT106" s="16"/>
    </row>
    <row r="107" spans="1:46" ht="18" thickBot="1" x14ac:dyDescent="0.2">
      <c r="A107" s="184"/>
      <c r="B107" s="297" t="str">
        <f>IF(C18="","",C18)</f>
        <v xml:space="preserve"> </v>
      </c>
      <c r="C107" s="297"/>
      <c r="D107" s="298" t="str">
        <f>IF(O11=1,"",IF(C40="","",IF(C40&lt;=430000,"",IF(C40&gt;=430000,(C40-430000)*AG11))))</f>
        <v/>
      </c>
      <c r="E107" s="298"/>
      <c r="F107" s="298"/>
      <c r="G107" s="298"/>
      <c r="H107" s="298" t="str">
        <f>IF(O11=1,"",IF(C18=" ","",IF(C24&gt;=18,SUM(AG12,AJ12),AG12)))</f>
        <v/>
      </c>
      <c r="I107" s="298"/>
      <c r="J107" s="298"/>
      <c r="K107" s="298"/>
      <c r="L107" s="299" t="str">
        <f>IF(AND(D107="",H107=""),"",SUM(D107:K107))</f>
        <v/>
      </c>
      <c r="M107" s="299"/>
      <c r="N107" s="299"/>
      <c r="O107" s="299"/>
      <c r="P107" s="190"/>
      <c r="Q107" s="190"/>
      <c r="R107" s="190"/>
      <c r="S107" s="190"/>
      <c r="T107" s="190"/>
      <c r="U107" s="190"/>
      <c r="V107" s="190"/>
      <c r="W107" s="15"/>
      <c r="X107" s="15"/>
      <c r="Y107" s="15"/>
      <c r="Z107" s="15"/>
      <c r="AA107" s="15"/>
      <c r="AB107" s="15"/>
      <c r="AC107" s="15"/>
      <c r="AD107" s="15"/>
      <c r="AE107" s="15"/>
      <c r="AF107" s="15"/>
      <c r="AG107" s="15"/>
      <c r="AH107" s="15"/>
      <c r="AI107" s="15"/>
      <c r="AJ107" s="15"/>
      <c r="AK107" s="15"/>
      <c r="AL107" s="15"/>
      <c r="AM107" s="15"/>
      <c r="AT107" s="16"/>
    </row>
    <row r="108" spans="1:46" ht="18" thickBot="1" x14ac:dyDescent="0.2">
      <c r="A108" s="184"/>
      <c r="B108" s="300" t="str">
        <f>IF(F18="","",F18)</f>
        <v/>
      </c>
      <c r="C108" s="301"/>
      <c r="D108" s="298" t="str">
        <f>IF(F40="","",IF(F40&lt;=430000,"",IF(F40&gt;=430000,(F40-430000)*AG11)))</f>
        <v/>
      </c>
      <c r="E108" s="298"/>
      <c r="F108" s="298"/>
      <c r="G108" s="298"/>
      <c r="H108" s="298" t="str">
        <f>IF(F24&lt;18,"",SUM(AG12:AL12))</f>
        <v/>
      </c>
      <c r="I108" s="298"/>
      <c r="J108" s="298"/>
      <c r="K108" s="298"/>
      <c r="L108" s="299" t="str">
        <f t="shared" ref="L108:L116" si="46">IF(AND(D108="",H108=""),"",SUM(D108:K108))</f>
        <v/>
      </c>
      <c r="M108" s="299"/>
      <c r="N108" s="299"/>
      <c r="O108" s="299"/>
      <c r="P108" s="190"/>
      <c r="Q108" s="190"/>
      <c r="R108" s="190"/>
      <c r="S108" s="190"/>
      <c r="T108" s="190"/>
      <c r="U108" s="190"/>
      <c r="V108" s="190"/>
      <c r="W108" s="15"/>
      <c r="X108" s="15"/>
      <c r="Y108" s="15"/>
      <c r="Z108" s="15"/>
      <c r="AA108" s="15"/>
      <c r="AB108" s="15"/>
      <c r="AC108" s="15"/>
      <c r="AD108" s="15"/>
      <c r="AE108" s="15"/>
      <c r="AF108" s="15"/>
      <c r="AG108" s="15"/>
      <c r="AH108" s="15"/>
      <c r="AI108" s="15"/>
      <c r="AJ108" s="15"/>
      <c r="AK108" s="15"/>
      <c r="AL108" s="15"/>
      <c r="AM108" s="15"/>
      <c r="AT108" s="16"/>
    </row>
    <row r="109" spans="1:46" ht="18" thickBot="1" x14ac:dyDescent="0.2">
      <c r="A109" s="184"/>
      <c r="B109" s="300" t="str">
        <f>IF(I18="","",I18)</f>
        <v/>
      </c>
      <c r="C109" s="301"/>
      <c r="D109" s="298" t="str">
        <f>IF(I40="","",IF(I40&lt;=430000,"",IF(I40&gt;=430000,(I40-430000)*AG11)))</f>
        <v/>
      </c>
      <c r="E109" s="298"/>
      <c r="F109" s="298"/>
      <c r="G109" s="298"/>
      <c r="H109" s="298" t="str">
        <f>IF(I24&lt;18,"",SUM(AG12:AL12))</f>
        <v/>
      </c>
      <c r="I109" s="298"/>
      <c r="J109" s="298"/>
      <c r="K109" s="298"/>
      <c r="L109" s="299" t="str">
        <f t="shared" si="46"/>
        <v/>
      </c>
      <c r="M109" s="299"/>
      <c r="N109" s="299"/>
      <c r="O109" s="299"/>
      <c r="P109" s="190"/>
      <c r="Q109" s="190"/>
      <c r="R109" s="190"/>
      <c r="S109" s="190"/>
      <c r="T109" s="190"/>
      <c r="U109" s="190"/>
      <c r="V109" s="190"/>
      <c r="W109" s="15"/>
      <c r="X109" s="15"/>
      <c r="Y109" s="15"/>
      <c r="Z109" s="15"/>
      <c r="AA109" s="15"/>
      <c r="AB109" s="15"/>
      <c r="AC109" s="15"/>
      <c r="AD109" s="15"/>
      <c r="AE109" s="15"/>
      <c r="AF109" s="15"/>
      <c r="AG109" s="15"/>
      <c r="AH109" s="15"/>
      <c r="AI109" s="15"/>
      <c r="AJ109" s="15"/>
      <c r="AK109" s="15"/>
      <c r="AL109" s="15"/>
      <c r="AM109" s="15"/>
      <c r="AT109" s="16"/>
    </row>
    <row r="110" spans="1:46" ht="18" thickBot="1" x14ac:dyDescent="0.2">
      <c r="A110" s="184"/>
      <c r="B110" s="300" t="str">
        <f>IF(L18="","",L18)</f>
        <v/>
      </c>
      <c r="C110" s="301"/>
      <c r="D110" s="298" t="str">
        <f>IF(L40="","",IF(L40&lt;=430000,"",IF(L40&gt;=430000,(L40-430000)*AG11)))</f>
        <v/>
      </c>
      <c r="E110" s="298"/>
      <c r="F110" s="298"/>
      <c r="G110" s="298"/>
      <c r="H110" s="298" t="str">
        <f>IF(L24&lt;18,"",SUM(AG12:AL12))</f>
        <v/>
      </c>
      <c r="I110" s="298"/>
      <c r="J110" s="298"/>
      <c r="K110" s="298"/>
      <c r="L110" s="299" t="str">
        <f t="shared" si="46"/>
        <v/>
      </c>
      <c r="M110" s="299"/>
      <c r="N110" s="299"/>
      <c r="O110" s="299"/>
      <c r="P110" s="190"/>
      <c r="Q110" s="190"/>
      <c r="R110" s="190"/>
      <c r="S110" s="190"/>
      <c r="T110" s="190"/>
      <c r="U110" s="190"/>
      <c r="V110" s="190"/>
      <c r="W110" s="15"/>
      <c r="X110" s="15"/>
      <c r="Y110" s="15"/>
      <c r="Z110" s="15"/>
      <c r="AA110" s="15"/>
      <c r="AB110" s="15"/>
      <c r="AC110" s="15"/>
      <c r="AD110" s="15"/>
      <c r="AE110" s="15"/>
      <c r="AF110" s="15"/>
      <c r="AG110" s="15"/>
      <c r="AH110" s="15"/>
      <c r="AI110" s="15"/>
      <c r="AJ110" s="15"/>
      <c r="AK110" s="15"/>
      <c r="AL110" s="15"/>
      <c r="AM110" s="15"/>
      <c r="AT110" s="16"/>
    </row>
    <row r="111" spans="1:46" ht="18" thickBot="1" x14ac:dyDescent="0.2">
      <c r="A111" s="184"/>
      <c r="B111" s="300" t="str">
        <f>IF(O18="","",O18)</f>
        <v/>
      </c>
      <c r="C111" s="301"/>
      <c r="D111" s="298" t="str">
        <f>IF(O40="","",IF(O40&lt;=430000,"",IF(O40&gt;=430000,(O40-430000)*AG11)))</f>
        <v/>
      </c>
      <c r="E111" s="298"/>
      <c r="F111" s="298"/>
      <c r="G111" s="298"/>
      <c r="H111" s="298" t="str">
        <f>IF(O24&lt;18,"",SUM(AG12:AL12))</f>
        <v/>
      </c>
      <c r="I111" s="298"/>
      <c r="J111" s="298"/>
      <c r="K111" s="298"/>
      <c r="L111" s="299" t="str">
        <f t="shared" si="46"/>
        <v/>
      </c>
      <c r="M111" s="299"/>
      <c r="N111" s="299"/>
      <c r="O111" s="299"/>
      <c r="P111" s="190"/>
      <c r="Q111" s="190"/>
      <c r="R111" s="190"/>
      <c r="S111" s="190"/>
      <c r="T111" s="190"/>
      <c r="U111" s="190"/>
      <c r="V111" s="190"/>
      <c r="W111" s="15"/>
      <c r="X111" s="15"/>
      <c r="Y111" s="15"/>
      <c r="Z111" s="15"/>
      <c r="AA111" s="15"/>
      <c r="AB111" s="15"/>
      <c r="AC111" s="15"/>
      <c r="AD111" s="15"/>
      <c r="AE111" s="15"/>
      <c r="AF111" s="15"/>
      <c r="AG111" s="15"/>
      <c r="AH111" s="15"/>
      <c r="AI111" s="15"/>
      <c r="AJ111" s="15"/>
      <c r="AK111" s="15"/>
      <c r="AL111" s="15"/>
      <c r="AM111" s="15"/>
      <c r="AT111" s="16"/>
    </row>
    <row r="112" spans="1:46" ht="18" thickBot="1" x14ac:dyDescent="0.2">
      <c r="A112" s="184"/>
      <c r="B112" s="300" t="str">
        <f>IF(R18="","",R18)</f>
        <v/>
      </c>
      <c r="C112" s="301"/>
      <c r="D112" s="298" t="str">
        <f>IF(R40="","",IF(R40&lt;=430000,"",IF(R40&gt;=430000,(R40-430000)*AG11)))</f>
        <v/>
      </c>
      <c r="E112" s="298"/>
      <c r="F112" s="298"/>
      <c r="G112" s="298"/>
      <c r="H112" s="298" t="str">
        <f>IF(R24&lt;18,"",SUM(AG12:AL12))</f>
        <v/>
      </c>
      <c r="I112" s="298"/>
      <c r="J112" s="298"/>
      <c r="K112" s="298"/>
      <c r="L112" s="299" t="str">
        <f t="shared" si="46"/>
        <v/>
      </c>
      <c r="M112" s="299"/>
      <c r="N112" s="299"/>
      <c r="O112" s="299"/>
      <c r="P112" s="190"/>
      <c r="Q112" s="190"/>
      <c r="R112" s="190"/>
      <c r="S112" s="190"/>
      <c r="T112" s="190"/>
      <c r="U112" s="190"/>
      <c r="V112" s="190"/>
      <c r="W112" s="15"/>
      <c r="X112" s="15"/>
      <c r="Y112" s="15"/>
      <c r="Z112" s="15"/>
      <c r="AA112" s="15"/>
      <c r="AB112" s="15"/>
      <c r="AC112" s="15"/>
      <c r="AD112" s="15"/>
      <c r="AE112" s="15"/>
      <c r="AF112" s="15"/>
      <c r="AG112" s="15"/>
      <c r="AH112" s="15"/>
      <c r="AI112" s="15"/>
      <c r="AJ112" s="15"/>
      <c r="AK112" s="15"/>
      <c r="AL112" s="15"/>
      <c r="AM112" s="15"/>
      <c r="AT112" s="16"/>
    </row>
    <row r="113" spans="1:46" ht="18" thickBot="1" x14ac:dyDescent="0.2">
      <c r="A113" s="184"/>
      <c r="B113" s="300" t="str">
        <f>IF(U18="","",U18)</f>
        <v/>
      </c>
      <c r="C113" s="301"/>
      <c r="D113" s="298" t="str">
        <f>IF(U40="","",IF(U40&lt;=430000,"",IF(U40&gt;=430000,(U40-430000)*AG11)))</f>
        <v/>
      </c>
      <c r="E113" s="298"/>
      <c r="F113" s="298"/>
      <c r="G113" s="298"/>
      <c r="H113" s="298" t="str">
        <f>IF(U24&lt;18,"",SUM(AG12:AL12))</f>
        <v/>
      </c>
      <c r="I113" s="298"/>
      <c r="J113" s="298"/>
      <c r="K113" s="298"/>
      <c r="L113" s="299" t="str">
        <f t="shared" si="46"/>
        <v/>
      </c>
      <c r="M113" s="299"/>
      <c r="N113" s="299"/>
      <c r="O113" s="299"/>
      <c r="P113" s="190"/>
      <c r="Q113" s="190"/>
      <c r="R113" s="190"/>
      <c r="S113" s="190"/>
      <c r="T113" s="190"/>
      <c r="U113" s="190"/>
      <c r="V113" s="190"/>
      <c r="W113" s="15"/>
      <c r="X113" s="15"/>
      <c r="Y113" s="15"/>
      <c r="Z113" s="15"/>
      <c r="AA113" s="15"/>
      <c r="AB113" s="15"/>
      <c r="AC113" s="15"/>
      <c r="AD113" s="15"/>
      <c r="AE113" s="15"/>
      <c r="AF113" s="15"/>
      <c r="AG113" s="15"/>
      <c r="AH113" s="15"/>
      <c r="AI113" s="15"/>
      <c r="AJ113" s="15"/>
      <c r="AK113" s="15"/>
      <c r="AL113" s="15"/>
      <c r="AM113" s="15"/>
      <c r="AT113" s="16"/>
    </row>
    <row r="114" spans="1:46" ht="18" thickBot="1" x14ac:dyDescent="0.2">
      <c r="A114" s="184"/>
      <c r="B114" s="300" t="str">
        <f>IF(X18="","",X18)</f>
        <v/>
      </c>
      <c r="C114" s="301"/>
      <c r="D114" s="298" t="str">
        <f>IF(X40="","",IF(X40&lt;=430000,"",IF(X40&gt;=430000,(X40-430000)*AG11)))</f>
        <v/>
      </c>
      <c r="E114" s="298"/>
      <c r="F114" s="298"/>
      <c r="G114" s="298"/>
      <c r="H114" s="298" t="str">
        <f>IF(X24&lt;18,"",SUM(AG12:AL12))</f>
        <v/>
      </c>
      <c r="I114" s="298"/>
      <c r="J114" s="298"/>
      <c r="K114" s="298"/>
      <c r="L114" s="299" t="str">
        <f t="shared" si="46"/>
        <v/>
      </c>
      <c r="M114" s="299"/>
      <c r="N114" s="299"/>
      <c r="O114" s="299"/>
      <c r="P114" s="190"/>
      <c r="Q114" s="190"/>
      <c r="R114" s="190"/>
      <c r="S114" s="190"/>
      <c r="T114" s="190"/>
      <c r="U114" s="190"/>
      <c r="V114" s="190"/>
      <c r="W114" s="15"/>
      <c r="X114" s="15"/>
      <c r="Y114" s="15"/>
      <c r="Z114" s="15"/>
      <c r="AA114" s="15"/>
      <c r="AB114" s="15"/>
      <c r="AC114" s="15"/>
      <c r="AD114" s="15"/>
      <c r="AE114" s="15"/>
      <c r="AF114" s="15"/>
      <c r="AG114" s="15"/>
      <c r="AH114" s="15"/>
      <c r="AI114" s="15"/>
      <c r="AJ114" s="15"/>
      <c r="AK114" s="15"/>
      <c r="AL114" s="15"/>
      <c r="AM114" s="15"/>
      <c r="AT114" s="16"/>
    </row>
    <row r="115" spans="1:46" ht="18" thickBot="1" x14ac:dyDescent="0.2">
      <c r="A115" s="184"/>
      <c r="B115" s="300" t="str">
        <f>IF(AA18="","",AA18)</f>
        <v/>
      </c>
      <c r="C115" s="301"/>
      <c r="D115" s="298" t="str">
        <f>IF(AA40="","",IF(AA40&lt;=430000,"",IF(AA40&gt;=430000,(AA40-430000)*AG11)))</f>
        <v/>
      </c>
      <c r="E115" s="298"/>
      <c r="F115" s="298"/>
      <c r="G115" s="298"/>
      <c r="H115" s="298" t="str">
        <f>IF(AA24&lt;18,"",SUM(AG12:AL12))</f>
        <v/>
      </c>
      <c r="I115" s="298"/>
      <c r="J115" s="298"/>
      <c r="K115" s="298"/>
      <c r="L115" s="299" t="str">
        <f t="shared" si="46"/>
        <v/>
      </c>
      <c r="M115" s="299"/>
      <c r="N115" s="299"/>
      <c r="O115" s="299"/>
      <c r="P115" s="190"/>
      <c r="Q115" s="190"/>
      <c r="R115" s="190"/>
      <c r="S115" s="190"/>
      <c r="T115" s="190"/>
      <c r="U115" s="190"/>
      <c r="V115" s="190"/>
      <c r="W115" s="15"/>
      <c r="X115" s="15"/>
      <c r="Y115" s="15"/>
      <c r="Z115" s="15"/>
      <c r="AA115" s="15"/>
      <c r="AB115" s="15"/>
      <c r="AC115" s="15"/>
      <c r="AD115" s="15"/>
      <c r="AE115" s="15"/>
      <c r="AF115" s="15"/>
      <c r="AG115" s="15"/>
      <c r="AH115" s="15"/>
      <c r="AI115" s="15"/>
      <c r="AJ115" s="15"/>
      <c r="AK115" s="15"/>
      <c r="AL115" s="15"/>
      <c r="AM115" s="15"/>
      <c r="AT115" s="16"/>
    </row>
    <row r="116" spans="1:46" ht="18" thickBot="1" x14ac:dyDescent="0.2">
      <c r="A116" s="184"/>
      <c r="B116" s="300" t="str">
        <f>IF(AD18="","",AD18)</f>
        <v/>
      </c>
      <c r="C116" s="301"/>
      <c r="D116" s="298" t="str">
        <f>IF(AD40="","",IF(AD40&lt;=430000,"",IF(AD40&gt;=430000,(AD40-430000)*AG11)))</f>
        <v/>
      </c>
      <c r="E116" s="298"/>
      <c r="F116" s="298"/>
      <c r="G116" s="298"/>
      <c r="H116" s="298" t="str">
        <f>IF(AD24&lt;18,"",SUM(AG12:AL12))</f>
        <v/>
      </c>
      <c r="I116" s="298"/>
      <c r="J116" s="298"/>
      <c r="K116" s="298"/>
      <c r="L116" s="299" t="str">
        <f t="shared" si="46"/>
        <v/>
      </c>
      <c r="M116" s="299"/>
      <c r="N116" s="299"/>
      <c r="O116" s="299"/>
      <c r="P116" s="383" t="s">
        <v>20</v>
      </c>
      <c r="Q116" s="194"/>
      <c r="R116" s="194"/>
      <c r="S116" s="195" t="s">
        <v>21</v>
      </c>
      <c r="T116" s="196"/>
      <c r="U116" s="196"/>
      <c r="V116" s="197"/>
      <c r="W116" s="15"/>
      <c r="X116" s="15"/>
      <c r="Y116" s="15"/>
      <c r="Z116" s="15"/>
      <c r="AA116" s="15"/>
      <c r="AB116" s="15"/>
      <c r="AC116" s="15"/>
      <c r="AD116" s="15"/>
      <c r="AE116" s="15"/>
      <c r="AF116" s="15"/>
      <c r="AG116" s="15"/>
      <c r="AH116" s="15"/>
      <c r="AI116" s="15"/>
      <c r="AJ116" s="15"/>
      <c r="AK116" s="15"/>
      <c r="AL116" s="15"/>
      <c r="AM116" s="15"/>
      <c r="AT116" s="16"/>
    </row>
    <row r="117" spans="1:46" ht="18" thickBot="1" x14ac:dyDescent="0.2">
      <c r="A117" s="184"/>
      <c r="B117" s="297" t="s">
        <v>22</v>
      </c>
      <c r="C117" s="297"/>
      <c r="D117" s="302">
        <f>SUM(D107:G116)</f>
        <v>0</v>
      </c>
      <c r="E117" s="302"/>
      <c r="F117" s="302"/>
      <c r="G117" s="302"/>
      <c r="H117" s="302">
        <f>SUM(H107:K116)</f>
        <v>0</v>
      </c>
      <c r="I117" s="302"/>
      <c r="J117" s="302"/>
      <c r="K117" s="302"/>
      <c r="L117" s="299">
        <f>SUM(L107:O116)</f>
        <v>0</v>
      </c>
      <c r="M117" s="299"/>
      <c r="N117" s="299"/>
      <c r="O117" s="299"/>
      <c r="P117" s="303">
        <f>IF(AND(L117="",H104=""),"",(L117+H104))</f>
        <v>0</v>
      </c>
      <c r="Q117" s="304"/>
      <c r="R117" s="304"/>
      <c r="S117" s="304"/>
      <c r="T117" s="304"/>
      <c r="U117" s="304"/>
      <c r="V117" s="305"/>
      <c r="W117" s="15"/>
      <c r="X117" s="15"/>
      <c r="Y117" s="15"/>
      <c r="Z117" s="15"/>
      <c r="AA117" s="15"/>
      <c r="AB117" s="15"/>
      <c r="AC117" s="15"/>
      <c r="AD117" s="15"/>
      <c r="AE117" s="15"/>
      <c r="AF117" s="15"/>
      <c r="AG117" s="15"/>
      <c r="AH117" s="15"/>
      <c r="AI117" s="15"/>
      <c r="AJ117" s="15"/>
      <c r="AK117" s="15"/>
      <c r="AL117" s="15"/>
      <c r="AM117" s="15"/>
      <c r="AT117" s="16"/>
    </row>
    <row r="118" spans="1:46" x14ac:dyDescent="0.15">
      <c r="A118" s="12"/>
      <c r="B118" s="382" t="s">
        <v>136</v>
      </c>
      <c r="C118" s="28"/>
      <c r="D118" s="183"/>
      <c r="E118" s="183"/>
      <c r="F118" s="183"/>
      <c r="G118" s="183"/>
      <c r="H118" s="183"/>
      <c r="I118" s="183"/>
      <c r="J118" s="183"/>
      <c r="K118" s="183"/>
      <c r="L118" s="43"/>
      <c r="M118" s="43"/>
      <c r="N118" s="43"/>
      <c r="O118" s="43"/>
      <c r="P118" s="136"/>
      <c r="Q118" s="136"/>
      <c r="R118" s="136"/>
      <c r="S118" s="136"/>
      <c r="T118" s="136"/>
      <c r="U118" s="136"/>
      <c r="V118" s="136"/>
      <c r="W118" s="15"/>
      <c r="X118" s="15"/>
      <c r="Y118" s="15"/>
      <c r="Z118" s="15"/>
      <c r="AA118" s="15"/>
      <c r="AB118" s="15"/>
      <c r="AC118" s="15"/>
      <c r="AD118" s="15"/>
      <c r="AE118" s="15"/>
      <c r="AF118" s="15"/>
      <c r="AG118" s="15"/>
      <c r="AH118" s="15"/>
      <c r="AI118" s="15"/>
      <c r="AJ118" s="15"/>
      <c r="AK118" s="15"/>
      <c r="AL118" s="15"/>
      <c r="AM118" s="15"/>
      <c r="AT118" s="16"/>
    </row>
    <row r="119" spans="1:46" x14ac:dyDescent="0.15">
      <c r="A119" s="12"/>
      <c r="B119" s="28"/>
      <c r="C119" s="28"/>
      <c r="D119" s="183"/>
      <c r="E119" s="183"/>
      <c r="F119" s="183"/>
      <c r="G119" s="183"/>
      <c r="H119" s="183"/>
      <c r="I119" s="183"/>
      <c r="J119" s="183"/>
      <c r="K119" s="183"/>
      <c r="L119" s="43"/>
      <c r="M119" s="43"/>
      <c r="N119" s="43"/>
      <c r="O119" s="43"/>
      <c r="P119" s="136"/>
      <c r="Q119" s="136"/>
      <c r="R119" s="136"/>
      <c r="S119" s="136"/>
      <c r="T119" s="136"/>
      <c r="U119" s="136"/>
      <c r="V119" s="136"/>
      <c r="W119" s="15"/>
      <c r="X119" s="15"/>
      <c r="Y119" s="15"/>
      <c r="Z119" s="15"/>
      <c r="AA119" s="15"/>
      <c r="AB119" s="15"/>
      <c r="AC119" s="15"/>
      <c r="AD119" s="15"/>
      <c r="AE119" s="15"/>
      <c r="AF119" s="15"/>
      <c r="AG119" s="15"/>
      <c r="AH119" s="15"/>
      <c r="AI119" s="15"/>
      <c r="AJ119" s="15"/>
      <c r="AK119" s="15"/>
      <c r="AL119" s="15"/>
      <c r="AM119" s="15"/>
      <c r="AT119" s="16"/>
    </row>
    <row r="120" spans="1:46" x14ac:dyDescent="0.15">
      <c r="A120" s="104"/>
      <c r="B120" s="105"/>
      <c r="C120" s="105"/>
      <c r="D120" s="105"/>
      <c r="E120" s="105"/>
      <c r="F120" s="105"/>
      <c r="G120" s="105"/>
      <c r="H120" s="105"/>
      <c r="I120" s="105"/>
      <c r="J120" s="105"/>
      <c r="K120" s="105"/>
      <c r="L120" s="105"/>
      <c r="M120" s="105"/>
      <c r="N120" s="114"/>
      <c r="O120" s="114"/>
      <c r="P120" s="283">
        <f>IF(L101="","",IF(L101+H88&gt;=AD14,AD14,ROUNDDOWN(L101+H88,-2)))</f>
        <v>0</v>
      </c>
      <c r="Q120" s="283"/>
      <c r="R120" s="283"/>
      <c r="S120" s="283"/>
      <c r="T120" s="105"/>
      <c r="U120" s="105"/>
      <c r="V120" s="105" t="str">
        <f>IF(P120=AD14,"限度額超過","")</f>
        <v/>
      </c>
      <c r="W120" s="105"/>
      <c r="X120" s="105"/>
      <c r="Y120" s="105"/>
      <c r="Z120" s="105"/>
      <c r="AA120" s="105"/>
      <c r="AB120" s="105"/>
      <c r="AC120" s="105"/>
      <c r="AD120" s="105"/>
      <c r="AE120" s="105"/>
      <c r="AF120" s="105"/>
      <c r="AG120" s="105"/>
      <c r="AH120" s="105"/>
      <c r="AI120" s="105"/>
      <c r="AJ120" s="105"/>
      <c r="AK120" s="105"/>
      <c r="AL120" s="105"/>
      <c r="AM120" s="105"/>
      <c r="AN120" s="105"/>
      <c r="AO120" s="105"/>
      <c r="AP120" s="105"/>
      <c r="AQ120" s="105"/>
      <c r="AR120" s="105"/>
      <c r="AS120" s="105"/>
      <c r="AT120" s="106"/>
    </row>
    <row r="121" spans="1:46" ht="19.5" thickBot="1" x14ac:dyDescent="0.2">
      <c r="A121" s="107"/>
      <c r="B121" s="108" t="s">
        <v>16</v>
      </c>
      <c r="C121" s="109"/>
      <c r="D121" s="109"/>
      <c r="E121" s="109"/>
      <c r="F121" s="110"/>
      <c r="G121" s="111"/>
      <c r="H121" s="111"/>
      <c r="I121" s="111"/>
      <c r="J121" s="110"/>
      <c r="K121" s="110"/>
      <c r="L121" s="110"/>
      <c r="M121" s="112"/>
      <c r="N121" s="113"/>
      <c r="O121" s="113"/>
      <c r="P121" s="113"/>
      <c r="Q121" s="110"/>
      <c r="R121" s="110"/>
      <c r="S121" s="110"/>
      <c r="T121" s="110"/>
      <c r="U121" s="110"/>
      <c r="V121" s="110"/>
      <c r="W121" s="110"/>
      <c r="X121" s="110"/>
      <c r="Y121" s="110"/>
      <c r="Z121" s="110"/>
      <c r="AA121" s="110"/>
      <c r="AB121" s="110"/>
      <c r="AC121" s="110"/>
      <c r="AD121" s="110"/>
      <c r="AE121" s="110"/>
      <c r="AF121" s="110"/>
      <c r="AG121" s="110"/>
      <c r="AH121" s="110"/>
      <c r="AI121" s="110"/>
      <c r="AJ121" s="110"/>
      <c r="AK121" s="110"/>
      <c r="AL121" s="110"/>
      <c r="AM121" s="110"/>
      <c r="AT121" s="16"/>
    </row>
    <row r="122" spans="1:46" ht="27" customHeight="1" thickBot="1" x14ac:dyDescent="0.2">
      <c r="A122" s="12"/>
      <c r="B122" s="15" t="s">
        <v>108</v>
      </c>
      <c r="C122" s="15"/>
      <c r="D122" s="15"/>
      <c r="E122" s="15"/>
      <c r="F122" s="15"/>
      <c r="G122" s="15"/>
      <c r="H122" s="265">
        <f>P69+P85+P101+P117</f>
        <v>0</v>
      </c>
      <c r="I122" s="266"/>
      <c r="J122" s="266"/>
      <c r="K122" s="267"/>
      <c r="L122" s="15" t="s">
        <v>23</v>
      </c>
      <c r="M122" s="15"/>
      <c r="N122" s="15"/>
      <c r="O122" s="15"/>
      <c r="P122" s="268">
        <f>IF(H122="","",INT((H122/9)/1000)*1000)</f>
        <v>0</v>
      </c>
      <c r="Q122" s="268"/>
      <c r="R122" s="268"/>
      <c r="S122" s="268"/>
      <c r="T122" s="15"/>
      <c r="U122" s="15"/>
      <c r="V122" s="15"/>
      <c r="W122" s="15"/>
      <c r="X122" s="15"/>
      <c r="Y122" s="15"/>
      <c r="Z122" s="15"/>
      <c r="AA122" s="15"/>
      <c r="AB122" s="15"/>
      <c r="AC122" s="15"/>
      <c r="AD122" s="15"/>
      <c r="AE122" s="15"/>
      <c r="AF122" s="15"/>
      <c r="AG122" s="15"/>
      <c r="AH122" s="15"/>
      <c r="AI122" s="15"/>
      <c r="AJ122" s="15"/>
      <c r="AK122" s="15"/>
      <c r="AL122" s="15"/>
      <c r="AM122" s="15"/>
      <c r="AQ122" s="8"/>
      <c r="AT122" s="16"/>
    </row>
    <row r="123" spans="1:46" ht="27" customHeight="1" x14ac:dyDescent="0.15">
      <c r="A123" s="12"/>
      <c r="B123" s="15"/>
      <c r="C123" s="15"/>
      <c r="D123" s="15"/>
      <c r="E123" s="15"/>
      <c r="F123" s="15"/>
      <c r="G123" s="15"/>
      <c r="H123" s="121"/>
      <c r="I123" s="122"/>
      <c r="J123" s="122"/>
      <c r="K123" s="122"/>
      <c r="L123" s="15"/>
      <c r="M123" s="15"/>
      <c r="N123" s="15"/>
      <c r="O123" s="15"/>
      <c r="P123" s="120"/>
      <c r="Q123" s="120"/>
      <c r="R123" s="120"/>
      <c r="S123" s="120"/>
      <c r="T123" s="15"/>
      <c r="U123" s="15"/>
      <c r="V123" s="15"/>
      <c r="W123" s="15"/>
      <c r="X123" s="15"/>
      <c r="Y123" s="15"/>
      <c r="Z123" s="15"/>
      <c r="AA123" s="15"/>
      <c r="AB123" s="15"/>
      <c r="AC123" s="15"/>
      <c r="AD123" s="15"/>
      <c r="AE123" s="15"/>
      <c r="AF123" s="15"/>
      <c r="AG123" s="15"/>
      <c r="AH123" s="15"/>
      <c r="AI123" s="15"/>
      <c r="AJ123" s="15"/>
      <c r="AK123" s="15"/>
      <c r="AL123" s="15"/>
      <c r="AM123" s="15"/>
      <c r="AQ123" s="8"/>
      <c r="AT123" s="16"/>
    </row>
    <row r="124" spans="1:46" x14ac:dyDescent="0.15">
      <c r="A124" s="12"/>
      <c r="B124" s="15" t="s">
        <v>83</v>
      </c>
      <c r="C124" s="15"/>
      <c r="D124" s="15"/>
      <c r="E124" s="15"/>
      <c r="F124" s="253" t="s">
        <v>24</v>
      </c>
      <c r="G124" s="253"/>
      <c r="H124" s="253" t="s">
        <v>25</v>
      </c>
      <c r="I124" s="253"/>
      <c r="J124" s="253" t="s">
        <v>26</v>
      </c>
      <c r="K124" s="253"/>
      <c r="L124" s="253" t="s">
        <v>27</v>
      </c>
      <c r="M124" s="253"/>
      <c r="N124" s="253" t="s">
        <v>28</v>
      </c>
      <c r="O124" s="253"/>
      <c r="P124" s="253" t="s">
        <v>29</v>
      </c>
      <c r="Q124" s="253"/>
      <c r="R124" s="253" t="s">
        <v>30</v>
      </c>
      <c r="S124" s="253"/>
      <c r="T124" s="258" t="s">
        <v>31</v>
      </c>
      <c r="U124" s="259"/>
      <c r="V124" s="253" t="s">
        <v>32</v>
      </c>
      <c r="W124" s="253"/>
      <c r="X124" s="253" t="s">
        <v>33</v>
      </c>
      <c r="Y124" s="253"/>
      <c r="Z124" s="253"/>
      <c r="AA124" s="15"/>
      <c r="AB124" s="15"/>
      <c r="AC124" s="15"/>
      <c r="AD124" s="15"/>
      <c r="AE124" s="15"/>
      <c r="AF124" s="15"/>
      <c r="AG124" s="15"/>
      <c r="AH124" s="15"/>
      <c r="AI124" s="15"/>
      <c r="AJ124" s="15"/>
      <c r="AK124" s="15"/>
      <c r="AL124" s="15"/>
      <c r="AM124" s="15"/>
      <c r="AO124" s="15"/>
      <c r="AP124" s="15"/>
      <c r="AT124" s="16"/>
    </row>
    <row r="125" spans="1:46" x14ac:dyDescent="0.15">
      <c r="A125" s="12"/>
      <c r="B125" s="15"/>
      <c r="C125" s="15"/>
      <c r="D125" s="15"/>
      <c r="E125" s="15"/>
      <c r="F125" s="249">
        <f>IF(H122="","",H122-(SUM(H125:W125)))</f>
        <v>0</v>
      </c>
      <c r="G125" s="250"/>
      <c r="H125" s="249">
        <f>$P$122</f>
        <v>0</v>
      </c>
      <c r="I125" s="250"/>
      <c r="J125" s="249">
        <f t="shared" ref="J125" si="47">$P$122</f>
        <v>0</v>
      </c>
      <c r="K125" s="250"/>
      <c r="L125" s="249">
        <f t="shared" ref="L125" si="48">$P$122</f>
        <v>0</v>
      </c>
      <c r="M125" s="250"/>
      <c r="N125" s="249">
        <f t="shared" ref="N125" si="49">$P$122</f>
        <v>0</v>
      </c>
      <c r="O125" s="250"/>
      <c r="P125" s="249">
        <f t="shared" ref="P125" si="50">$P$122</f>
        <v>0</v>
      </c>
      <c r="Q125" s="250"/>
      <c r="R125" s="249">
        <f t="shared" ref="R125" si="51">$P$122</f>
        <v>0</v>
      </c>
      <c r="S125" s="250"/>
      <c r="T125" s="260">
        <f>$P$122</f>
        <v>0</v>
      </c>
      <c r="U125" s="261"/>
      <c r="V125" s="249">
        <f t="shared" ref="V125" si="52">$P$122</f>
        <v>0</v>
      </c>
      <c r="W125" s="250"/>
      <c r="X125" s="251">
        <f>IF(H122="","",SUM(F125:W125))</f>
        <v>0</v>
      </c>
      <c r="Y125" s="251"/>
      <c r="Z125" s="251"/>
      <c r="AA125" s="15"/>
      <c r="AB125" s="15"/>
      <c r="AC125" s="15"/>
      <c r="AD125" s="15"/>
      <c r="AE125" s="15"/>
      <c r="AF125" s="15"/>
      <c r="AG125" s="15"/>
      <c r="AH125" s="15"/>
      <c r="AI125" s="15"/>
      <c r="AJ125" s="15"/>
      <c r="AK125" s="15"/>
      <c r="AL125" s="15"/>
      <c r="AM125" s="15"/>
      <c r="AT125" s="16"/>
    </row>
    <row r="126" spans="1:46" ht="12" customHeight="1" x14ac:dyDescent="0.15">
      <c r="A126" s="12"/>
      <c r="B126" s="15"/>
      <c r="C126" s="15"/>
      <c r="D126" s="15"/>
      <c r="E126" s="15"/>
      <c r="F126" s="99"/>
      <c r="G126" s="99"/>
      <c r="H126" s="99"/>
      <c r="I126" s="99"/>
      <c r="J126" s="99"/>
      <c r="K126" s="99"/>
      <c r="L126" s="99"/>
      <c r="M126" s="99"/>
      <c r="N126" s="99"/>
      <c r="O126" s="99"/>
      <c r="P126" s="99"/>
      <c r="Q126" s="99"/>
      <c r="R126" s="99"/>
      <c r="S126" s="99"/>
      <c r="T126" s="99"/>
      <c r="U126" s="99"/>
      <c r="V126" s="99"/>
      <c r="W126" s="99"/>
      <c r="X126" s="99"/>
      <c r="Y126" s="99"/>
      <c r="Z126" s="99"/>
      <c r="AA126" s="15"/>
      <c r="AB126" s="15"/>
      <c r="AC126" s="15"/>
      <c r="AD126" s="15"/>
      <c r="AE126" s="15"/>
      <c r="AF126" s="15"/>
      <c r="AG126" s="15"/>
      <c r="AH126" s="15"/>
      <c r="AI126" s="15"/>
      <c r="AJ126" s="15"/>
      <c r="AK126" s="15"/>
      <c r="AL126" s="15"/>
      <c r="AM126" s="15"/>
      <c r="AT126" s="16"/>
    </row>
    <row r="127" spans="1:46" ht="18.75" x14ac:dyDescent="0.15">
      <c r="A127" s="12"/>
      <c r="B127" s="50" t="s">
        <v>34</v>
      </c>
      <c r="C127" s="15"/>
      <c r="D127" s="15"/>
      <c r="E127" s="15"/>
      <c r="F127" s="282"/>
      <c r="G127" s="282"/>
      <c r="H127" s="282"/>
      <c r="I127" s="282"/>
      <c r="J127" s="99"/>
      <c r="K127" s="99"/>
      <c r="L127" s="99"/>
      <c r="M127" s="99"/>
      <c r="N127" s="99"/>
      <c r="O127" s="99"/>
      <c r="P127" s="99"/>
      <c r="Q127" s="99"/>
      <c r="R127" s="99"/>
      <c r="S127" s="99"/>
      <c r="T127" s="99"/>
      <c r="U127" s="99"/>
      <c r="V127" s="99"/>
      <c r="W127" s="99"/>
      <c r="X127" s="99"/>
      <c r="Y127" s="99"/>
      <c r="Z127" s="99"/>
      <c r="AA127" s="15"/>
      <c r="AB127" s="15"/>
      <c r="AC127" s="15"/>
      <c r="AD127" s="15"/>
      <c r="AE127" s="15"/>
      <c r="AF127" s="15"/>
      <c r="AG127" s="15"/>
      <c r="AH127" s="15"/>
      <c r="AI127" s="15"/>
      <c r="AJ127" s="15"/>
      <c r="AK127" s="15"/>
      <c r="AL127" s="15"/>
      <c r="AM127" s="15"/>
      <c r="AT127" s="16"/>
    </row>
    <row r="128" spans="1:46" x14ac:dyDescent="0.15">
      <c r="A128" s="12"/>
      <c r="B128" s="35" t="s">
        <v>35</v>
      </c>
      <c r="C128" s="35"/>
      <c r="D128" s="15"/>
      <c r="E128" s="15"/>
      <c r="F128" s="99"/>
      <c r="G128" s="99"/>
      <c r="H128" s="99"/>
      <c r="I128" s="99"/>
      <c r="J128" s="99"/>
      <c r="K128" s="99"/>
      <c r="L128" s="99"/>
      <c r="M128" s="99"/>
      <c r="N128" s="99"/>
      <c r="O128" s="99"/>
      <c r="P128" s="99"/>
      <c r="Q128" s="99"/>
      <c r="R128" s="99"/>
      <c r="S128" s="99"/>
      <c r="T128" s="99"/>
      <c r="U128" s="99"/>
      <c r="V128" s="99"/>
      <c r="W128" s="99"/>
      <c r="X128" s="99"/>
      <c r="Y128" s="99"/>
      <c r="Z128" s="99"/>
      <c r="AA128" s="15"/>
      <c r="AB128" s="15"/>
      <c r="AC128" s="15"/>
      <c r="AD128" s="15"/>
      <c r="AE128" s="15"/>
      <c r="AF128" s="15"/>
      <c r="AG128" s="15"/>
      <c r="AH128" s="15"/>
      <c r="AI128" s="15"/>
      <c r="AJ128" s="15"/>
      <c r="AK128" s="15"/>
      <c r="AL128" s="15"/>
      <c r="AM128" s="15"/>
      <c r="AT128" s="16"/>
    </row>
    <row r="129" spans="1:64" x14ac:dyDescent="0.15">
      <c r="A129" s="12"/>
      <c r="B129" s="35" t="s">
        <v>111</v>
      </c>
      <c r="C129" s="35"/>
      <c r="D129" s="15"/>
      <c r="E129" s="15"/>
      <c r="F129" s="125"/>
      <c r="G129" s="125"/>
      <c r="H129" s="125"/>
      <c r="I129" s="125"/>
      <c r="J129" s="125"/>
      <c r="K129" s="125"/>
      <c r="L129" s="125"/>
      <c r="M129" s="125"/>
      <c r="N129" s="125"/>
      <c r="O129" s="125"/>
      <c r="P129" s="125"/>
      <c r="Q129" s="125"/>
      <c r="R129" s="125"/>
      <c r="S129" s="125"/>
      <c r="T129" s="125"/>
      <c r="U129" s="125"/>
      <c r="V129" s="125"/>
      <c r="W129" s="125"/>
      <c r="X129" s="125"/>
      <c r="Y129" s="125"/>
      <c r="Z129" s="125"/>
      <c r="AA129" s="15"/>
      <c r="AB129" s="15"/>
      <c r="AC129" s="15"/>
      <c r="AD129" s="15"/>
      <c r="AE129" s="15"/>
      <c r="AF129" s="15"/>
      <c r="AG129" s="15"/>
      <c r="AH129" s="15"/>
      <c r="AI129" s="15"/>
      <c r="AJ129" s="15"/>
      <c r="AK129" s="15"/>
      <c r="AL129" s="15"/>
      <c r="AM129" s="15"/>
      <c r="AT129" s="16"/>
    </row>
    <row r="130" spans="1:64" x14ac:dyDescent="0.15">
      <c r="A130" s="12"/>
      <c r="B130" s="35" t="s">
        <v>110</v>
      </c>
      <c r="C130" s="35"/>
      <c r="D130" s="15"/>
      <c r="E130" s="15"/>
      <c r="F130" s="125"/>
      <c r="G130" s="125"/>
      <c r="H130" s="125"/>
      <c r="I130" s="125"/>
      <c r="J130" s="125"/>
      <c r="K130" s="125"/>
      <c r="L130" s="125"/>
      <c r="M130" s="125"/>
      <c r="N130" s="125"/>
      <c r="O130" s="125"/>
      <c r="P130" s="125"/>
      <c r="Q130" s="125"/>
      <c r="R130" s="125"/>
      <c r="S130" s="125"/>
      <c r="T130" s="125"/>
      <c r="U130" s="125"/>
      <c r="V130" s="125"/>
      <c r="W130" s="125"/>
      <c r="X130" s="125"/>
      <c r="Y130" s="125"/>
      <c r="Z130" s="125"/>
      <c r="AA130" s="15"/>
      <c r="AB130" s="15"/>
      <c r="AC130" s="15"/>
      <c r="AD130" s="15"/>
      <c r="AE130" s="15"/>
      <c r="AF130" s="15"/>
      <c r="AG130" s="15"/>
      <c r="AH130" s="15"/>
      <c r="AI130" s="15"/>
      <c r="AJ130" s="15"/>
      <c r="AK130" s="15"/>
      <c r="AL130" s="15"/>
      <c r="AM130" s="15"/>
      <c r="AT130" s="16"/>
    </row>
    <row r="131" spans="1:64" ht="12" customHeight="1" x14ac:dyDescent="0.15">
      <c r="A131" s="12"/>
      <c r="B131" s="54"/>
      <c r="C131" s="35"/>
      <c r="D131" s="15"/>
      <c r="E131" s="15"/>
      <c r="F131" s="99"/>
      <c r="G131" s="99"/>
      <c r="H131" s="99"/>
      <c r="I131" s="99"/>
      <c r="J131" s="99"/>
      <c r="K131" s="99"/>
      <c r="L131" s="99"/>
      <c r="M131" s="99"/>
      <c r="N131" s="99"/>
      <c r="O131" s="99"/>
      <c r="P131" s="99"/>
      <c r="Q131" s="99"/>
      <c r="R131" s="99"/>
      <c r="S131" s="99"/>
      <c r="T131" s="99"/>
      <c r="U131" s="99"/>
      <c r="V131" s="99"/>
      <c r="X131" s="39" t="s">
        <v>114</v>
      </c>
      <c r="Y131" s="99"/>
      <c r="Z131" s="99"/>
      <c r="AA131" s="15"/>
      <c r="AC131" s="15"/>
      <c r="AD131" s="15"/>
      <c r="AE131" s="15"/>
      <c r="AF131" s="15"/>
      <c r="AG131" s="15"/>
      <c r="AH131" s="15"/>
      <c r="AI131" s="15"/>
      <c r="AJ131" s="15"/>
      <c r="AK131" s="15"/>
      <c r="AL131" s="15"/>
      <c r="AM131" s="15"/>
      <c r="AT131" s="16"/>
    </row>
    <row r="132" spans="1:64" s="391" customFormat="1" ht="12" customHeight="1" x14ac:dyDescent="0.15">
      <c r="A132" s="387"/>
      <c r="B132" s="409">
        <f>D140</f>
        <v>7</v>
      </c>
      <c r="C132" s="410"/>
      <c r="D132" s="392" t="s">
        <v>87</v>
      </c>
      <c r="E132" s="392"/>
      <c r="F132" s="392">
        <f>LOOKUP(C7,税率一覧!A4:A11,税率一覧!AD4:AD11)</f>
        <v>430000</v>
      </c>
      <c r="G132" s="392"/>
      <c r="H132" s="393" t="s">
        <v>113</v>
      </c>
      <c r="I132" s="394"/>
      <c r="J132" s="394"/>
      <c r="K132" s="394"/>
      <c r="L132" s="394"/>
      <c r="M132" s="395">
        <f>$B$49</f>
        <v>0</v>
      </c>
      <c r="N132" s="396" t="s">
        <v>139</v>
      </c>
      <c r="O132" s="396"/>
      <c r="P132" s="396"/>
      <c r="Q132" s="394"/>
      <c r="R132" s="394"/>
      <c r="S132" s="394"/>
      <c r="T132" s="394"/>
      <c r="U132" s="394"/>
      <c r="V132" s="397" t="s">
        <v>140</v>
      </c>
      <c r="W132" s="398">
        <f>F132+IF(M132=0,0,100000*(M132-1))</f>
        <v>430000</v>
      </c>
      <c r="X132" s="398"/>
      <c r="Y132" s="398"/>
      <c r="Z132" s="399" t="s">
        <v>115</v>
      </c>
      <c r="AA132" s="389"/>
      <c r="AB132" s="388"/>
      <c r="AC132" s="388"/>
      <c r="AD132" s="388"/>
      <c r="AF132" s="389"/>
      <c r="AG132" s="389"/>
      <c r="AH132" s="389"/>
      <c r="AI132" s="389"/>
      <c r="AJ132" s="389"/>
      <c r="AK132" s="389"/>
      <c r="AL132" s="389"/>
      <c r="AM132" s="389"/>
      <c r="AT132" s="16"/>
    </row>
    <row r="133" spans="1:64" s="391" customFormat="1" ht="12" customHeight="1" x14ac:dyDescent="0.15">
      <c r="A133" s="387"/>
      <c r="B133" s="411">
        <f t="shared" ref="B133:B134" si="53">D141</f>
        <v>5</v>
      </c>
      <c r="C133" s="412"/>
      <c r="D133" s="400" t="s">
        <v>87</v>
      </c>
      <c r="E133" s="400"/>
      <c r="F133" s="400">
        <f>LOOKUP(C7,税率一覧!A4:A11,税率一覧!AE4:AE11)</f>
        <v>430000</v>
      </c>
      <c r="G133" s="400"/>
      <c r="H133" s="401" t="s">
        <v>113</v>
      </c>
      <c r="I133" s="402"/>
      <c r="J133" s="402"/>
      <c r="K133" s="402"/>
      <c r="L133" s="402"/>
      <c r="M133" s="403">
        <f>$B$49</f>
        <v>0</v>
      </c>
      <c r="N133" s="404" t="s">
        <v>137</v>
      </c>
      <c r="O133" s="404"/>
      <c r="P133" s="404"/>
      <c r="Q133" s="404"/>
      <c r="R133" s="405">
        <f>LOOKUP(C7,税率一覧!A4:A11,税率一覧!AF4:AF11)</f>
        <v>310000</v>
      </c>
      <c r="S133" s="405"/>
      <c r="T133" s="406" t="s">
        <v>102</v>
      </c>
      <c r="U133" s="402" t="s">
        <v>138</v>
      </c>
      <c r="V133" s="407" t="s">
        <v>140</v>
      </c>
      <c r="W133" s="408">
        <f>F133+IF(M133=0,0,100000*(M133-1))+($AE$20*R133)</f>
        <v>740000</v>
      </c>
      <c r="X133" s="408"/>
      <c r="Y133" s="408"/>
      <c r="Z133" s="406" t="s">
        <v>115</v>
      </c>
      <c r="AA133" s="389"/>
      <c r="AB133" s="389"/>
      <c r="AC133" s="389"/>
      <c r="AD133" s="389"/>
      <c r="AE133" s="389"/>
      <c r="AF133" s="389"/>
      <c r="AG133" s="389"/>
      <c r="AH133" s="389"/>
      <c r="AI133" s="389"/>
      <c r="AJ133" s="389"/>
      <c r="AK133" s="389"/>
      <c r="AL133" s="389"/>
      <c r="AM133" s="389"/>
      <c r="AT133" s="16"/>
    </row>
    <row r="134" spans="1:64" s="391" customFormat="1" ht="12" customHeight="1" x14ac:dyDescent="0.15">
      <c r="A134" s="387"/>
      <c r="B134" s="411">
        <f t="shared" si="53"/>
        <v>2</v>
      </c>
      <c r="C134" s="412"/>
      <c r="D134" s="400" t="s">
        <v>87</v>
      </c>
      <c r="E134" s="400"/>
      <c r="F134" s="400">
        <f>LOOKUP(C7,税率一覧!A4:A11,税率一覧!AG4:AG11)</f>
        <v>430000</v>
      </c>
      <c r="G134" s="400"/>
      <c r="H134" s="401" t="s">
        <v>113</v>
      </c>
      <c r="I134" s="403"/>
      <c r="J134" s="403"/>
      <c r="K134" s="403"/>
      <c r="L134" s="402"/>
      <c r="M134" s="403">
        <f>$B$49</f>
        <v>0</v>
      </c>
      <c r="N134" s="404" t="s">
        <v>137</v>
      </c>
      <c r="O134" s="404"/>
      <c r="P134" s="404"/>
      <c r="Q134" s="404"/>
      <c r="R134" s="405">
        <f>LOOKUP(C7,税率一覧!A4:A11,税率一覧!AH4:AH11)</f>
        <v>570000</v>
      </c>
      <c r="S134" s="405"/>
      <c r="T134" s="406" t="s">
        <v>102</v>
      </c>
      <c r="U134" s="402"/>
      <c r="V134" s="407" t="s">
        <v>140</v>
      </c>
      <c r="W134" s="408">
        <f>F134+IF(M134=0,0,100000*(M134-1))+($AE$20*R134)</f>
        <v>1000000</v>
      </c>
      <c r="X134" s="408"/>
      <c r="Y134" s="408"/>
      <c r="Z134" s="406" t="s">
        <v>115</v>
      </c>
      <c r="AA134" s="389"/>
      <c r="AB134" s="389"/>
      <c r="AC134" s="389"/>
      <c r="AD134" s="389"/>
      <c r="AE134" s="389"/>
      <c r="AF134" s="389"/>
      <c r="AG134" s="389"/>
      <c r="AH134" s="389"/>
      <c r="AI134" s="389"/>
      <c r="AJ134" s="389"/>
      <c r="AK134" s="389"/>
      <c r="AL134" s="389"/>
      <c r="AM134" s="389"/>
      <c r="AT134" s="390"/>
    </row>
    <row r="135" spans="1:64" ht="12" customHeight="1" x14ac:dyDescent="0.15">
      <c r="A135" s="12"/>
      <c r="B135" s="54"/>
      <c r="C135" s="35"/>
      <c r="D135" s="15"/>
      <c r="E135" s="15"/>
      <c r="F135" s="198"/>
      <c r="G135" s="198"/>
      <c r="H135" s="198"/>
      <c r="I135" s="198"/>
      <c r="J135" s="198"/>
      <c r="K135" s="198"/>
      <c r="L135" s="198"/>
      <c r="M135" s="198"/>
      <c r="N135" s="198"/>
      <c r="O135" s="198"/>
      <c r="P135" s="198"/>
      <c r="Q135" s="198"/>
      <c r="R135" s="198"/>
      <c r="S135" s="198"/>
      <c r="T135" s="198"/>
      <c r="U135" s="198"/>
      <c r="V135" s="198"/>
      <c r="W135" s="198"/>
      <c r="X135" s="198"/>
      <c r="Y135" s="198"/>
      <c r="Z135" s="198"/>
      <c r="AA135" s="15"/>
      <c r="AB135" s="15"/>
      <c r="AC135" s="15"/>
      <c r="AD135" s="15"/>
      <c r="AE135" s="15"/>
      <c r="AF135" s="15"/>
      <c r="AG135" s="15"/>
      <c r="AH135" s="15"/>
      <c r="AI135" s="15"/>
      <c r="AJ135" s="15"/>
      <c r="AK135" s="15"/>
      <c r="AL135" s="15"/>
      <c r="AM135" s="15"/>
      <c r="AT135" s="390"/>
    </row>
    <row r="136" spans="1:64" ht="12" customHeight="1" x14ac:dyDescent="0.15">
      <c r="A136" s="12"/>
      <c r="B136" s="54"/>
      <c r="C136" s="35"/>
      <c r="D136" s="15"/>
      <c r="E136" s="15"/>
      <c r="F136" s="198"/>
      <c r="G136" s="198"/>
      <c r="H136" s="198"/>
      <c r="I136" s="198"/>
      <c r="J136" s="198"/>
      <c r="K136" s="198"/>
      <c r="L136" s="198"/>
      <c r="M136" s="198"/>
      <c r="N136" s="198"/>
      <c r="O136" s="198"/>
      <c r="P136" s="198"/>
      <c r="Q136" s="198"/>
      <c r="R136" s="198"/>
      <c r="S136" s="198"/>
      <c r="T136" s="198"/>
      <c r="U136" s="198"/>
      <c r="V136" s="198"/>
      <c r="W136" s="198"/>
      <c r="X136" s="198"/>
      <c r="Y136" s="198"/>
      <c r="Z136" s="198"/>
      <c r="AA136" s="15"/>
      <c r="AB136" s="15"/>
      <c r="AC136" s="15"/>
      <c r="AD136" s="15"/>
      <c r="AE136" s="15"/>
      <c r="AF136" s="15"/>
      <c r="AG136" s="15"/>
      <c r="AH136" s="15"/>
      <c r="AI136" s="15"/>
      <c r="AJ136" s="15"/>
      <c r="AK136" s="15"/>
      <c r="AL136" s="15"/>
      <c r="AM136" s="15"/>
      <c r="AT136" s="390"/>
    </row>
    <row r="137" spans="1:64" s="7" customFormat="1" ht="13.5" customHeight="1" x14ac:dyDescent="0.15">
      <c r="A137" s="38"/>
      <c r="B137" s="39"/>
      <c r="C137" s="253" t="s">
        <v>65</v>
      </c>
      <c r="D137" s="272" t="s">
        <v>36</v>
      </c>
      <c r="E137" s="273"/>
      <c r="F137" s="253" t="s">
        <v>0</v>
      </c>
      <c r="G137" s="253"/>
      <c r="H137" s="253"/>
      <c r="I137" s="253"/>
      <c r="J137" s="253"/>
      <c r="K137" s="253"/>
      <c r="L137" s="253"/>
      <c r="M137" s="253"/>
      <c r="N137" s="253"/>
      <c r="O137" s="253"/>
      <c r="P137" s="253"/>
      <c r="Q137" s="253"/>
      <c r="R137" s="253"/>
      <c r="S137" s="253"/>
      <c r="T137" s="253"/>
      <c r="U137" s="253"/>
      <c r="V137" s="253"/>
      <c r="W137" s="253"/>
      <c r="X137" s="253"/>
      <c r="Y137" s="253"/>
      <c r="Z137" s="39"/>
      <c r="AA137" s="39"/>
      <c r="AB137" s="39"/>
      <c r="AC137" s="39"/>
      <c r="AD137" s="39"/>
      <c r="AE137" s="39"/>
      <c r="AF137" s="39"/>
      <c r="AG137" s="39"/>
      <c r="AH137" s="39"/>
      <c r="AI137" s="39"/>
      <c r="AJ137" s="39"/>
      <c r="AK137" s="39"/>
      <c r="AL137" s="39"/>
      <c r="AM137" s="39"/>
      <c r="AT137" s="16"/>
    </row>
    <row r="138" spans="1:64" s="7" customFormat="1" x14ac:dyDescent="0.15">
      <c r="A138" s="38"/>
      <c r="B138" s="39"/>
      <c r="C138" s="253"/>
      <c r="D138" s="274"/>
      <c r="E138" s="275"/>
      <c r="F138" s="262" t="s">
        <v>2</v>
      </c>
      <c r="G138" s="262"/>
      <c r="H138" s="262"/>
      <c r="I138" s="262"/>
      <c r="J138" s="262"/>
      <c r="K138" s="262"/>
      <c r="L138" s="262"/>
      <c r="M138" s="262"/>
      <c r="N138" s="262"/>
      <c r="O138" s="262"/>
      <c r="P138" s="262" t="s">
        <v>1</v>
      </c>
      <c r="Q138" s="262"/>
      <c r="R138" s="262"/>
      <c r="S138" s="262"/>
      <c r="T138" s="262"/>
      <c r="U138" s="262"/>
      <c r="V138" s="262"/>
      <c r="W138" s="262"/>
      <c r="X138" s="262"/>
      <c r="Y138" s="262"/>
      <c r="AB138" s="39"/>
      <c r="AC138" s="39"/>
      <c r="AD138" s="39"/>
      <c r="AE138" s="39"/>
      <c r="AF138" s="39"/>
      <c r="AG138" s="39"/>
      <c r="AH138" s="39"/>
      <c r="AI138" s="39"/>
      <c r="AJ138" s="39"/>
      <c r="AK138" s="39"/>
      <c r="AL138" s="39"/>
      <c r="AM138" s="39"/>
      <c r="AT138" s="16"/>
    </row>
    <row r="139" spans="1:64" s="7" customFormat="1" ht="35.25" customHeight="1" x14ac:dyDescent="0.15">
      <c r="A139" s="38"/>
      <c r="B139" s="39"/>
      <c r="C139" s="253"/>
      <c r="D139" s="276"/>
      <c r="E139" s="277"/>
      <c r="F139" s="263" t="s">
        <v>3</v>
      </c>
      <c r="G139" s="263"/>
      <c r="H139" s="263" t="s">
        <v>84</v>
      </c>
      <c r="I139" s="263"/>
      <c r="J139" s="263" t="s">
        <v>4</v>
      </c>
      <c r="K139" s="263"/>
      <c r="L139" s="263" t="s">
        <v>131</v>
      </c>
      <c r="M139" s="263"/>
      <c r="N139" s="413" t="s">
        <v>141</v>
      </c>
      <c r="O139" s="413"/>
      <c r="P139" s="263" t="s">
        <v>3</v>
      </c>
      <c r="Q139" s="263"/>
      <c r="R139" s="263" t="s">
        <v>84</v>
      </c>
      <c r="S139" s="263"/>
      <c r="T139" s="263" t="s">
        <v>4</v>
      </c>
      <c r="U139" s="263"/>
      <c r="V139" s="263" t="s">
        <v>131</v>
      </c>
      <c r="W139" s="263"/>
      <c r="X139" s="413" t="s">
        <v>141</v>
      </c>
      <c r="Y139" s="413"/>
      <c r="AB139" s="39"/>
      <c r="AC139" s="39"/>
      <c r="AD139" s="39"/>
      <c r="AE139" s="39"/>
      <c r="AF139" s="39"/>
      <c r="AG139" s="39"/>
      <c r="AH139" s="39"/>
      <c r="AJ139" s="39"/>
      <c r="AK139" s="39"/>
      <c r="AL139" s="39"/>
      <c r="AM139" s="39"/>
      <c r="AO139" s="39"/>
      <c r="AP139" s="39"/>
      <c r="AQ139" s="39"/>
      <c r="AT139" s="40"/>
    </row>
    <row r="140" spans="1:64" s="7" customFormat="1" ht="12" x14ac:dyDescent="0.15">
      <c r="A140" s="38"/>
      <c r="B140" s="56">
        <f>IF(C140="OK",1,0)</f>
        <v>1</v>
      </c>
      <c r="C140" s="97" t="str">
        <f>IF($B$52&lt;=W132,"OK","NG")</f>
        <v>OK</v>
      </c>
      <c r="D140" s="270">
        <f>LOOKUP(C7,税率一覧!A4:A6,税率一覧!AA4:AA6)</f>
        <v>7</v>
      </c>
      <c r="E140" s="271"/>
      <c r="F140" s="257">
        <f>$X$12*D140/10</f>
        <v>16870</v>
      </c>
      <c r="G140" s="257"/>
      <c r="H140" s="257">
        <f>$AA$12*D140/10</f>
        <v>7070</v>
      </c>
      <c r="I140" s="257"/>
      <c r="J140" s="257">
        <f>$AD$12*D140/10</f>
        <v>7490</v>
      </c>
      <c r="K140" s="257"/>
      <c r="L140" s="257">
        <f>$AG$12*D140/10</f>
        <v>980</v>
      </c>
      <c r="M140" s="257"/>
      <c r="N140" s="257">
        <f>$AJ$12*D140/10</f>
        <v>70</v>
      </c>
      <c r="O140" s="257"/>
      <c r="P140" s="257">
        <f>$X$13*D140/10</f>
        <v>12320</v>
      </c>
      <c r="Q140" s="257"/>
      <c r="R140" s="257">
        <f>$AA$13*D140/10</f>
        <v>5110</v>
      </c>
      <c r="S140" s="257"/>
      <c r="T140" s="257">
        <f>$AD$13*D140/10</f>
        <v>4060</v>
      </c>
      <c r="U140" s="257"/>
      <c r="V140" s="257">
        <f>$AG$13*D140/10</f>
        <v>630</v>
      </c>
      <c r="W140" s="257"/>
      <c r="X140" s="414"/>
      <c r="Y140" s="414"/>
      <c r="AE140" s="98"/>
      <c r="AF140" s="57"/>
      <c r="AG140" s="57"/>
      <c r="AH140" s="57"/>
      <c r="AI140" s="208"/>
      <c r="AJ140" s="208"/>
      <c r="AK140" s="157"/>
      <c r="AL140" s="157"/>
      <c r="AT140" s="40"/>
      <c r="BJ140" s="59"/>
      <c r="BK140" s="59"/>
      <c r="BL140" s="59"/>
    </row>
    <row r="141" spans="1:64" s="7" customFormat="1" ht="12" x14ac:dyDescent="0.15">
      <c r="A141" s="38"/>
      <c r="B141" s="56">
        <f>IF(C141="OK",1,0)</f>
        <v>1</v>
      </c>
      <c r="C141" s="135" t="str">
        <f>IF($B$52&lt;=W133,"OK","NG")</f>
        <v>OK</v>
      </c>
      <c r="D141" s="270">
        <f>LOOKUP(C7,税率一覧!A4:A6,税率一覧!AB4:AB6)</f>
        <v>5</v>
      </c>
      <c r="E141" s="271"/>
      <c r="F141" s="257">
        <f>$X$12*D141/10</f>
        <v>12050</v>
      </c>
      <c r="G141" s="257"/>
      <c r="H141" s="257">
        <f>$AA$12*D141/10</f>
        <v>5050</v>
      </c>
      <c r="I141" s="257"/>
      <c r="J141" s="257">
        <f>$AD$12*D141/10</f>
        <v>5350</v>
      </c>
      <c r="K141" s="257"/>
      <c r="L141" s="257">
        <f>$AG$12*D141/10</f>
        <v>700</v>
      </c>
      <c r="M141" s="257"/>
      <c r="N141" s="257">
        <f t="shared" ref="N141:N142" si="54">$AJ$12*D141/10</f>
        <v>50</v>
      </c>
      <c r="O141" s="257"/>
      <c r="P141" s="257">
        <f>$X$13*D141/10</f>
        <v>8800</v>
      </c>
      <c r="Q141" s="257"/>
      <c r="R141" s="257">
        <f>$AA$13*D141/10</f>
        <v>3650</v>
      </c>
      <c r="S141" s="257"/>
      <c r="T141" s="257">
        <f>$AD$13*D141/10</f>
        <v>2900</v>
      </c>
      <c r="U141" s="257"/>
      <c r="V141" s="257">
        <f t="shared" ref="V141:V142" si="55">$AG$13*D141/10</f>
        <v>450</v>
      </c>
      <c r="W141" s="257"/>
      <c r="X141" s="414"/>
      <c r="Y141" s="414"/>
      <c r="AF141" s="252"/>
      <c r="AG141" s="252"/>
      <c r="AI141" s="208"/>
      <c r="AJ141" s="208"/>
      <c r="AK141" s="157"/>
      <c r="AL141" s="157"/>
      <c r="AM141" s="57"/>
      <c r="AT141" s="40"/>
      <c r="BL141" s="61"/>
    </row>
    <row r="142" spans="1:64" s="7" customFormat="1" ht="12" x14ac:dyDescent="0.15">
      <c r="A142" s="38"/>
      <c r="B142" s="56">
        <f>IF(C142="OK",1,0)</f>
        <v>1</v>
      </c>
      <c r="C142" s="135" t="str">
        <f>IF($B$52&lt;=W134,"OK","NG")</f>
        <v>OK</v>
      </c>
      <c r="D142" s="270">
        <f>LOOKUP(C7,税率一覧!A4:A6,税率一覧!AC4:AC6)</f>
        <v>2</v>
      </c>
      <c r="E142" s="271"/>
      <c r="F142" s="257">
        <f>$X$12*D142/10</f>
        <v>4820</v>
      </c>
      <c r="G142" s="257"/>
      <c r="H142" s="257">
        <f>$AA$12*D142/10</f>
        <v>2020</v>
      </c>
      <c r="I142" s="257"/>
      <c r="J142" s="257">
        <f>$AD$12*D142/10</f>
        <v>2140</v>
      </c>
      <c r="K142" s="257"/>
      <c r="L142" s="257">
        <f t="shared" ref="L142" si="56">$AG$12*D142/10</f>
        <v>280</v>
      </c>
      <c r="M142" s="257"/>
      <c r="N142" s="257">
        <f t="shared" si="54"/>
        <v>20</v>
      </c>
      <c r="O142" s="257"/>
      <c r="P142" s="257">
        <f>$X$13*D142/10</f>
        <v>3520</v>
      </c>
      <c r="Q142" s="257"/>
      <c r="R142" s="257">
        <f>$AA$13*D142/10</f>
        <v>1460</v>
      </c>
      <c r="S142" s="257"/>
      <c r="T142" s="257">
        <f>$AD$13*D142/10</f>
        <v>1160</v>
      </c>
      <c r="U142" s="257"/>
      <c r="V142" s="257">
        <f t="shared" si="55"/>
        <v>180</v>
      </c>
      <c r="W142" s="257"/>
      <c r="X142" s="414"/>
      <c r="Y142" s="414"/>
      <c r="AF142" s="252"/>
      <c r="AG142" s="252"/>
      <c r="AI142" s="208"/>
      <c r="AJ142" s="208"/>
      <c r="AK142" s="157"/>
      <c r="AL142" s="157"/>
      <c r="AM142" s="57"/>
      <c r="AT142" s="58"/>
      <c r="BL142" s="59"/>
    </row>
    <row r="143" spans="1:64" ht="12" customHeight="1" x14ac:dyDescent="0.15">
      <c r="A143" s="12"/>
      <c r="B143" s="15"/>
      <c r="C143" s="15"/>
      <c r="D143" s="15"/>
      <c r="E143" s="15"/>
      <c r="F143" s="99"/>
      <c r="G143" s="99"/>
      <c r="H143" s="99"/>
      <c r="I143" s="99"/>
      <c r="J143" s="99"/>
      <c r="K143" s="99"/>
      <c r="L143" s="99"/>
      <c r="M143" s="99"/>
      <c r="N143" s="99"/>
      <c r="O143" s="99"/>
      <c r="P143" s="99"/>
      <c r="Q143" s="99"/>
      <c r="R143" s="99"/>
      <c r="S143" s="99"/>
      <c r="T143" s="99"/>
      <c r="U143" s="99"/>
      <c r="V143" s="99"/>
      <c r="W143" s="99"/>
      <c r="X143" s="99"/>
      <c r="Y143" s="99"/>
      <c r="Z143" s="99"/>
      <c r="AA143" s="15"/>
      <c r="AB143" s="15"/>
      <c r="AC143" s="15"/>
      <c r="AD143" s="15"/>
      <c r="AE143" s="15"/>
      <c r="AF143" s="15"/>
      <c r="AG143" s="15"/>
      <c r="AH143" s="15"/>
      <c r="AI143" s="15"/>
      <c r="AJ143" s="15"/>
      <c r="AK143" s="15"/>
      <c r="AL143" s="15"/>
      <c r="AM143" s="15"/>
      <c r="AT143" s="60"/>
    </row>
    <row r="144" spans="1:64" x14ac:dyDescent="0.15">
      <c r="A144" s="12"/>
      <c r="B144" s="269" t="s">
        <v>91</v>
      </c>
      <c r="C144" s="269"/>
      <c r="D144" s="102" t="str">
        <f>IF(SUM(B140:B142)=3,"７",IF(SUM(B140:B142)=2,"５",IF(SUM(B140:B142)=1,"２","－")))</f>
        <v>７</v>
      </c>
      <c r="E144" s="15" t="s">
        <v>92</v>
      </c>
      <c r="F144" s="15"/>
      <c r="G144" s="99"/>
      <c r="H144" s="99"/>
      <c r="I144" s="99"/>
      <c r="J144" s="99"/>
      <c r="K144" s="99"/>
      <c r="L144" s="99"/>
      <c r="M144" s="99"/>
      <c r="N144" s="99"/>
      <c r="O144" s="96">
        <f>VALUE(D144)</f>
        <v>7</v>
      </c>
      <c r="P144" s="99"/>
      <c r="Q144" s="99"/>
      <c r="R144" s="99"/>
      <c r="S144" s="99"/>
      <c r="T144" s="99"/>
      <c r="U144" s="99"/>
      <c r="V144" s="99"/>
      <c r="W144" s="99"/>
      <c r="X144" s="99"/>
      <c r="Y144" s="99"/>
      <c r="Z144" s="99"/>
      <c r="AA144" s="15"/>
      <c r="AB144" s="15"/>
      <c r="AC144" s="15"/>
      <c r="AD144" s="15"/>
      <c r="AE144" s="15"/>
      <c r="AF144" s="15"/>
      <c r="AG144" s="15"/>
      <c r="AH144" s="15"/>
      <c r="AI144" s="15"/>
      <c r="AJ144" s="15"/>
      <c r="AK144" s="15"/>
      <c r="AL144" s="15"/>
      <c r="AM144" s="15"/>
      <c r="AT144" s="60"/>
    </row>
    <row r="145" spans="1:49" ht="3.75" customHeight="1" x14ac:dyDescent="0.15">
      <c r="A145" s="12"/>
      <c r="B145" s="15"/>
      <c r="C145" s="15"/>
      <c r="D145" s="15"/>
      <c r="E145" s="15"/>
      <c r="F145" s="99"/>
      <c r="G145" s="99"/>
      <c r="H145" s="99"/>
      <c r="I145" s="99"/>
      <c r="J145" s="99"/>
      <c r="K145" s="99"/>
      <c r="L145" s="99"/>
      <c r="M145" s="99"/>
      <c r="N145" s="99"/>
      <c r="O145" s="99"/>
      <c r="P145" s="99"/>
      <c r="Q145" s="99"/>
      <c r="R145" s="99"/>
      <c r="S145" s="99"/>
      <c r="T145" s="99"/>
      <c r="U145" s="99"/>
      <c r="V145" s="99"/>
      <c r="W145" s="99"/>
      <c r="X145" s="99"/>
      <c r="Y145" s="99"/>
      <c r="Z145" s="99"/>
      <c r="AA145" s="15"/>
      <c r="AB145" s="15"/>
      <c r="AC145" s="15"/>
      <c r="AD145" s="15"/>
      <c r="AE145" s="15"/>
      <c r="AF145" s="15"/>
      <c r="AG145" s="15"/>
      <c r="AH145" s="15"/>
      <c r="AI145" s="15"/>
      <c r="AJ145" s="15"/>
      <c r="AK145" s="15"/>
      <c r="AL145" s="15"/>
      <c r="AM145" s="15"/>
      <c r="AT145" s="16"/>
    </row>
    <row r="146" spans="1:49" x14ac:dyDescent="0.15">
      <c r="A146" s="12"/>
      <c r="B146" s="15" t="s">
        <v>93</v>
      </c>
      <c r="C146" s="15"/>
      <c r="D146" s="15"/>
      <c r="E146" s="15"/>
      <c r="F146" s="99"/>
      <c r="G146" s="99"/>
      <c r="H146" s="99"/>
      <c r="I146" s="99"/>
      <c r="J146" s="99"/>
      <c r="K146" s="99"/>
      <c r="L146" s="99"/>
      <c r="M146" s="99"/>
      <c r="N146" s="99"/>
      <c r="O146" s="99"/>
      <c r="P146" s="99"/>
      <c r="Q146" s="99"/>
      <c r="R146" s="99"/>
      <c r="S146" s="99"/>
      <c r="T146" s="99"/>
      <c r="U146" s="99"/>
      <c r="V146" s="99"/>
      <c r="W146" s="99"/>
      <c r="X146" s="99"/>
      <c r="Y146" s="99"/>
      <c r="Z146" s="99"/>
      <c r="AA146" s="15"/>
      <c r="AB146" s="15"/>
      <c r="AC146" s="15"/>
      <c r="AD146" s="15"/>
      <c r="AE146" s="15"/>
      <c r="AF146" s="15"/>
      <c r="AG146" s="15"/>
      <c r="AH146" s="15"/>
      <c r="AI146" s="15"/>
      <c r="AJ146" s="15"/>
      <c r="AK146" s="15"/>
      <c r="AL146" s="15"/>
      <c r="AM146" s="15"/>
      <c r="AT146" s="16"/>
    </row>
    <row r="147" spans="1:49" ht="9" customHeight="1" x14ac:dyDescent="0.15">
      <c r="A147" s="12"/>
      <c r="B147" s="15"/>
      <c r="C147" s="15"/>
      <c r="D147" s="15"/>
      <c r="E147" s="15"/>
      <c r="F147" s="99"/>
      <c r="G147" s="99"/>
      <c r="H147" s="99"/>
      <c r="I147" s="99"/>
      <c r="J147" s="99"/>
      <c r="K147" s="99"/>
      <c r="L147" s="99"/>
      <c r="M147" s="99"/>
      <c r="N147" s="99"/>
      <c r="O147" s="99"/>
      <c r="P147" s="99"/>
      <c r="Q147" s="99"/>
      <c r="R147" s="99"/>
      <c r="S147" s="99"/>
      <c r="T147" s="99"/>
      <c r="U147" s="99"/>
      <c r="V147" s="99"/>
      <c r="W147" s="99"/>
      <c r="X147" s="99"/>
      <c r="Y147" s="99"/>
      <c r="Z147" s="99"/>
      <c r="AA147" s="15"/>
      <c r="AB147" s="15"/>
      <c r="AC147" s="15"/>
      <c r="AD147" s="15"/>
      <c r="AE147" s="15"/>
      <c r="AF147" s="15"/>
      <c r="AG147" s="15"/>
      <c r="AH147" s="15"/>
      <c r="AI147" s="15"/>
      <c r="AJ147" s="15"/>
      <c r="AK147" s="15"/>
      <c r="AL147" s="15"/>
      <c r="AM147" s="15"/>
      <c r="AT147" s="16"/>
    </row>
    <row r="148" spans="1:49" ht="42" customHeight="1" x14ac:dyDescent="0.15">
      <c r="A148" s="116"/>
      <c r="B148" s="15"/>
      <c r="C148" s="254" t="s">
        <v>37</v>
      </c>
      <c r="D148" s="254"/>
      <c r="E148" s="100"/>
      <c r="F148" s="255" t="s">
        <v>38</v>
      </c>
      <c r="G148" s="255"/>
      <c r="H148" s="62"/>
      <c r="I148" s="255" t="s">
        <v>85</v>
      </c>
      <c r="J148" s="255"/>
      <c r="K148" s="62"/>
      <c r="L148" s="255" t="s">
        <v>39</v>
      </c>
      <c r="M148" s="255"/>
      <c r="O148" s="255" t="s">
        <v>142</v>
      </c>
      <c r="P148" s="255"/>
      <c r="R148" s="255" t="s">
        <v>40</v>
      </c>
      <c r="S148" s="255"/>
      <c r="T148" s="62"/>
      <c r="U148" s="415" t="s">
        <v>41</v>
      </c>
      <c r="V148" s="415"/>
      <c r="W148" s="255" t="s">
        <v>86</v>
      </c>
      <c r="X148" s="255"/>
      <c r="Z148" s="415" t="s">
        <v>41</v>
      </c>
      <c r="AA148" s="415"/>
      <c r="AB148" s="255" t="s">
        <v>42</v>
      </c>
      <c r="AC148" s="255"/>
      <c r="AE148" s="415" t="s">
        <v>41</v>
      </c>
      <c r="AF148" s="415"/>
      <c r="AG148" s="255" t="s">
        <v>143</v>
      </c>
      <c r="AH148" s="255"/>
      <c r="AJ148" s="415" t="s">
        <v>41</v>
      </c>
      <c r="AL148" s="255" t="s">
        <v>146</v>
      </c>
      <c r="AM148" s="255"/>
      <c r="AO148" s="415" t="s">
        <v>41</v>
      </c>
      <c r="AQ148" s="256" t="s">
        <v>43</v>
      </c>
      <c r="AR148" s="256"/>
      <c r="AT148" s="16"/>
      <c r="AW148" s="15"/>
    </row>
    <row r="149" spans="1:49" s="428" customFormat="1" x14ac:dyDescent="0.15">
      <c r="A149" s="419"/>
      <c r="B149" s="420">
        <f>D140</f>
        <v>7</v>
      </c>
      <c r="C149" s="418">
        <f>H122</f>
        <v>0</v>
      </c>
      <c r="D149" s="418"/>
      <c r="E149" s="421" t="s">
        <v>44</v>
      </c>
      <c r="F149" s="418">
        <f>IF($H$56="",0,P140)</f>
        <v>12320</v>
      </c>
      <c r="G149" s="418"/>
      <c r="H149" s="421" t="s">
        <v>44</v>
      </c>
      <c r="I149" s="418">
        <f>IF($H$88="",0,R140)</f>
        <v>5110</v>
      </c>
      <c r="J149" s="418"/>
      <c r="K149" s="421" t="s">
        <v>44</v>
      </c>
      <c r="L149" s="418">
        <f>IF($AE$25=0,0,IF($H$88="",0,T140))</f>
        <v>0</v>
      </c>
      <c r="M149" s="418"/>
      <c r="N149" s="421" t="s">
        <v>44</v>
      </c>
      <c r="O149" s="418">
        <f>IF($AE$25=0,0,IF($H$104="",0,V140))</f>
        <v>0</v>
      </c>
      <c r="P149" s="418"/>
      <c r="Q149" s="422" t="s">
        <v>45</v>
      </c>
      <c r="R149" s="418">
        <f>IF($H$69="",0,F140)</f>
        <v>16870</v>
      </c>
      <c r="S149" s="418"/>
      <c r="T149" s="421" t="s">
        <v>46</v>
      </c>
      <c r="U149" s="423">
        <f>$AE$20</f>
        <v>1</v>
      </c>
      <c r="V149" s="422" t="s">
        <v>47</v>
      </c>
      <c r="W149" s="418">
        <f>IF($H$101="",0,H140)</f>
        <v>7070</v>
      </c>
      <c r="X149" s="418"/>
      <c r="Y149" s="421" t="s">
        <v>46</v>
      </c>
      <c r="Z149" s="423">
        <f>$AE$20</f>
        <v>1</v>
      </c>
      <c r="AA149" s="422" t="s">
        <v>47</v>
      </c>
      <c r="AB149" s="418">
        <f>IF($H$101="",0,J140)</f>
        <v>7490</v>
      </c>
      <c r="AC149" s="418"/>
      <c r="AD149" s="421" t="s">
        <v>46</v>
      </c>
      <c r="AE149" s="423">
        <f>$AE$25</f>
        <v>0</v>
      </c>
      <c r="AF149" s="422" t="s">
        <v>47</v>
      </c>
      <c r="AG149" s="424">
        <f>IF($H$117="",0,L140)</f>
        <v>980</v>
      </c>
      <c r="AH149" s="424"/>
      <c r="AI149" s="421" t="s">
        <v>46</v>
      </c>
      <c r="AJ149" s="425">
        <f>$AE$26</f>
        <v>0</v>
      </c>
      <c r="AK149" s="422" t="s">
        <v>47</v>
      </c>
      <c r="AL149" s="424">
        <f>IF($H$117="",0,N140)</f>
        <v>70</v>
      </c>
      <c r="AM149" s="424"/>
      <c r="AN149" s="421" t="s">
        <v>46</v>
      </c>
      <c r="AO149" s="425">
        <f>$AE$26</f>
        <v>0</v>
      </c>
      <c r="AP149" s="426" t="s">
        <v>48</v>
      </c>
      <c r="AQ149" s="418">
        <f>IF(H122="",0,C149-F149-I149-L149-O149-(R149*U149)-(W149*Z149)-(AB149*AE149)-(AG149*AJ149)-(AL149*AO149))</f>
        <v>-41370</v>
      </c>
      <c r="AR149" s="418"/>
      <c r="AS149" s="427" t="s">
        <v>18</v>
      </c>
      <c r="AT149" s="16"/>
    </row>
    <row r="150" spans="1:49" s="428" customFormat="1" x14ac:dyDescent="0.15">
      <c r="A150" s="419"/>
      <c r="B150" s="420">
        <f>D141</f>
        <v>5</v>
      </c>
      <c r="C150" s="418">
        <f>H122</f>
        <v>0</v>
      </c>
      <c r="D150" s="418"/>
      <c r="E150" s="421" t="s">
        <v>44</v>
      </c>
      <c r="F150" s="418">
        <f>IF($H$56="",0,P141)</f>
        <v>8800</v>
      </c>
      <c r="G150" s="418"/>
      <c r="H150" s="421" t="s">
        <v>44</v>
      </c>
      <c r="I150" s="418">
        <f>IF($H$88="",0,R141)</f>
        <v>3650</v>
      </c>
      <c r="J150" s="418"/>
      <c r="K150" s="421" t="s">
        <v>44</v>
      </c>
      <c r="L150" s="418">
        <f>IF($AE$25=0,0,IF($H$88="",0,T141))</f>
        <v>0</v>
      </c>
      <c r="M150" s="418"/>
      <c r="N150" s="421" t="s">
        <v>44</v>
      </c>
      <c r="O150" s="418">
        <f>IF($AE$25=0,0,IF($H$104="",0,V141))</f>
        <v>0</v>
      </c>
      <c r="P150" s="418"/>
      <c r="Q150" s="422" t="s">
        <v>45</v>
      </c>
      <c r="R150" s="418">
        <f>IF($H$69="",0,F141)</f>
        <v>12050</v>
      </c>
      <c r="S150" s="418"/>
      <c r="T150" s="421" t="s">
        <v>46</v>
      </c>
      <c r="U150" s="423">
        <f>$AE$20</f>
        <v>1</v>
      </c>
      <c r="V150" s="422" t="s">
        <v>47</v>
      </c>
      <c r="W150" s="418">
        <f>IF($H$101="",0,H141)</f>
        <v>5050</v>
      </c>
      <c r="X150" s="418"/>
      <c r="Y150" s="421" t="s">
        <v>46</v>
      </c>
      <c r="Z150" s="423">
        <f>$AE$20</f>
        <v>1</v>
      </c>
      <c r="AA150" s="422" t="s">
        <v>47</v>
      </c>
      <c r="AB150" s="418">
        <f>IF($H$101="",0,J141)</f>
        <v>5350</v>
      </c>
      <c r="AC150" s="418"/>
      <c r="AD150" s="421" t="s">
        <v>46</v>
      </c>
      <c r="AE150" s="423">
        <f>$AE$25</f>
        <v>0</v>
      </c>
      <c r="AF150" s="422" t="s">
        <v>47</v>
      </c>
      <c r="AG150" s="424">
        <f t="shared" ref="AG150:AG151" si="57">IF($H$117="",0,L141)</f>
        <v>700</v>
      </c>
      <c r="AH150" s="424"/>
      <c r="AI150" s="421" t="s">
        <v>46</v>
      </c>
      <c r="AJ150" s="425">
        <f t="shared" ref="AJ150:AJ151" si="58">$AE$26</f>
        <v>0</v>
      </c>
      <c r="AK150" s="422" t="s">
        <v>47</v>
      </c>
      <c r="AL150" s="424">
        <f t="shared" ref="AL150:AL151" si="59">IF($H$117="",0,N141)</f>
        <v>50</v>
      </c>
      <c r="AM150" s="424"/>
      <c r="AN150" s="421" t="s">
        <v>46</v>
      </c>
      <c r="AO150" s="425">
        <f t="shared" ref="AO150:AO151" si="60">$AE$26</f>
        <v>0</v>
      </c>
      <c r="AP150" s="426" t="s">
        <v>48</v>
      </c>
      <c r="AQ150" s="418">
        <f>IF(H122="",0,C150-F150-I150-L150-O150-(R150*U150)-(W150*Z150)-(AB150*AE150)-(AG150*AJ150)-(AL150*AO150))</f>
        <v>-29550</v>
      </c>
      <c r="AR150" s="418"/>
      <c r="AS150" s="427" t="s">
        <v>18</v>
      </c>
      <c r="AU150" s="419"/>
    </row>
    <row r="151" spans="1:49" s="428" customFormat="1" x14ac:dyDescent="0.15">
      <c r="A151" s="419"/>
      <c r="B151" s="420">
        <f>D142</f>
        <v>2</v>
      </c>
      <c r="C151" s="418">
        <f>H122</f>
        <v>0</v>
      </c>
      <c r="D151" s="418"/>
      <c r="E151" s="421" t="s">
        <v>44</v>
      </c>
      <c r="F151" s="418">
        <f>IF($H$56="",0,P142)</f>
        <v>3520</v>
      </c>
      <c r="G151" s="418"/>
      <c r="H151" s="421" t="s">
        <v>44</v>
      </c>
      <c r="I151" s="418">
        <f>IF($H$88="",0,R142)</f>
        <v>1460</v>
      </c>
      <c r="J151" s="418"/>
      <c r="K151" s="421" t="s">
        <v>44</v>
      </c>
      <c r="L151" s="418">
        <f>IF($AE$25=0,0,IF($H$88="",0,T142))</f>
        <v>0</v>
      </c>
      <c r="M151" s="418"/>
      <c r="N151" s="421" t="s">
        <v>44</v>
      </c>
      <c r="O151" s="418">
        <f>IF($AE$25=0,0,IF($H$104="",0,V142))</f>
        <v>0</v>
      </c>
      <c r="P151" s="418"/>
      <c r="Q151" s="422" t="s">
        <v>45</v>
      </c>
      <c r="R151" s="418">
        <f>IF($H$69="",0,F142)</f>
        <v>4820</v>
      </c>
      <c r="S151" s="418"/>
      <c r="T151" s="421" t="s">
        <v>46</v>
      </c>
      <c r="U151" s="423">
        <f>$AE$20</f>
        <v>1</v>
      </c>
      <c r="V151" s="422" t="s">
        <v>47</v>
      </c>
      <c r="W151" s="418">
        <f>IF($H$101="",0,H142)</f>
        <v>2020</v>
      </c>
      <c r="X151" s="418"/>
      <c r="Y151" s="421" t="s">
        <v>46</v>
      </c>
      <c r="Z151" s="423">
        <f>$AE$20</f>
        <v>1</v>
      </c>
      <c r="AA151" s="422" t="s">
        <v>47</v>
      </c>
      <c r="AB151" s="418">
        <f>IF($H$101="",0,J142)</f>
        <v>2140</v>
      </c>
      <c r="AC151" s="418"/>
      <c r="AD151" s="421" t="s">
        <v>46</v>
      </c>
      <c r="AE151" s="423">
        <f>$AE$25</f>
        <v>0</v>
      </c>
      <c r="AF151" s="422" t="s">
        <v>47</v>
      </c>
      <c r="AG151" s="424">
        <f t="shared" si="57"/>
        <v>280</v>
      </c>
      <c r="AH151" s="424"/>
      <c r="AI151" s="421" t="s">
        <v>46</v>
      </c>
      <c r="AJ151" s="425">
        <f t="shared" si="58"/>
        <v>0</v>
      </c>
      <c r="AK151" s="422" t="s">
        <v>47</v>
      </c>
      <c r="AL151" s="424">
        <f t="shared" si="59"/>
        <v>20</v>
      </c>
      <c r="AM151" s="424"/>
      <c r="AN151" s="421" t="s">
        <v>46</v>
      </c>
      <c r="AO151" s="425">
        <f t="shared" si="60"/>
        <v>0</v>
      </c>
      <c r="AP151" s="426" t="s">
        <v>48</v>
      </c>
      <c r="AQ151" s="418">
        <f>IF(H122="",0,C151-F151-I151-L151-O151-(R151*U151)-(W151*Z151)-(AB151*AE151)-(AG151*AJ151)-(AL151*AO151))</f>
        <v>-11820</v>
      </c>
      <c r="AR151" s="418"/>
      <c r="AS151" s="427" t="s">
        <v>18</v>
      </c>
      <c r="AU151" s="419"/>
    </row>
    <row r="152" spans="1:49" ht="12" customHeight="1" thickBot="1" x14ac:dyDescent="0.2">
      <c r="A152" s="12"/>
      <c r="B152" s="15"/>
      <c r="C152" s="99"/>
      <c r="D152" s="99"/>
      <c r="E152" s="63"/>
      <c r="F152" s="99"/>
      <c r="G152" s="99"/>
      <c r="H152" s="63"/>
      <c r="I152" s="99"/>
      <c r="J152" s="99"/>
      <c r="K152" s="64"/>
      <c r="L152" s="99"/>
      <c r="M152" s="99"/>
      <c r="N152" s="63"/>
      <c r="O152" s="99"/>
      <c r="P152" s="99"/>
      <c r="Q152" s="64"/>
      <c r="R152" s="99"/>
      <c r="S152" s="99"/>
      <c r="T152" s="63"/>
      <c r="U152" s="99"/>
      <c r="V152" s="99"/>
      <c r="W152" s="65"/>
      <c r="X152" s="99"/>
      <c r="Y152" s="99"/>
      <c r="Z152" s="99"/>
      <c r="AA152" s="15"/>
      <c r="AB152" s="15"/>
      <c r="AC152" s="15"/>
      <c r="AD152" s="15"/>
      <c r="AE152" s="15"/>
      <c r="AF152" s="15"/>
      <c r="AG152" s="15"/>
      <c r="AH152" s="15"/>
      <c r="AI152" s="15"/>
      <c r="AJ152" s="15"/>
      <c r="AK152" s="15"/>
      <c r="AL152" s="15"/>
      <c r="AM152" s="15"/>
      <c r="AT152" s="16"/>
    </row>
    <row r="153" spans="1:49" ht="27" customHeight="1" thickBot="1" x14ac:dyDescent="0.2">
      <c r="A153" s="12"/>
      <c r="B153" s="269" t="s">
        <v>109</v>
      </c>
      <c r="C153" s="269"/>
      <c r="D153" s="269"/>
      <c r="E153" s="269"/>
      <c r="F153" s="269"/>
      <c r="G153" s="15"/>
      <c r="H153" s="265">
        <f>IFERROR(VLOOKUP(O144,B149:AV151,42,FALSE),"")</f>
        <v>-41370</v>
      </c>
      <c r="I153" s="266"/>
      <c r="J153" s="266"/>
      <c r="K153" s="267"/>
      <c r="L153" s="15" t="s">
        <v>23</v>
      </c>
      <c r="M153" s="15"/>
      <c r="N153" s="15"/>
      <c r="O153" s="15"/>
      <c r="P153" s="268">
        <f>IF(H153="","",INT((H153/9)/1000)*1000)</f>
        <v>-5000</v>
      </c>
      <c r="Q153" s="268"/>
      <c r="R153" s="268"/>
      <c r="S153" s="268"/>
      <c r="T153" s="15"/>
      <c r="U153" s="15"/>
      <c r="V153" s="15"/>
      <c r="W153" s="15"/>
      <c r="X153" s="15"/>
      <c r="Y153" s="15"/>
      <c r="Z153" s="15"/>
      <c r="AA153" s="15"/>
      <c r="AB153" s="15"/>
      <c r="AC153" s="15"/>
      <c r="AD153" s="15"/>
      <c r="AE153" s="15"/>
      <c r="AF153" s="15"/>
      <c r="AG153" s="15"/>
      <c r="AH153" s="15"/>
      <c r="AI153" s="15"/>
      <c r="AJ153" s="15"/>
      <c r="AK153" s="15"/>
      <c r="AL153" s="15"/>
      <c r="AM153" s="15"/>
      <c r="AQ153" s="8"/>
      <c r="AT153" s="16"/>
    </row>
    <row r="154" spans="1:49" ht="27" customHeight="1" x14ac:dyDescent="0.15">
      <c r="A154" s="12"/>
      <c r="B154" s="119"/>
      <c r="C154" s="119"/>
      <c r="D154" s="119"/>
      <c r="E154" s="119"/>
      <c r="F154" s="119"/>
      <c r="G154" s="15"/>
      <c r="H154" s="121"/>
      <c r="I154" s="122"/>
      <c r="J154" s="122"/>
      <c r="K154" s="122"/>
      <c r="L154" s="15"/>
      <c r="M154" s="15"/>
      <c r="N154" s="15"/>
      <c r="O154" s="15"/>
      <c r="P154" s="120"/>
      <c r="Q154" s="120"/>
      <c r="R154" s="120"/>
      <c r="S154" s="120"/>
      <c r="T154" s="15"/>
      <c r="U154" s="15"/>
      <c r="V154" s="15"/>
      <c r="W154" s="15"/>
      <c r="X154" s="15"/>
      <c r="Y154" s="15"/>
      <c r="Z154" s="15"/>
      <c r="AA154" s="15"/>
      <c r="AB154" s="15"/>
      <c r="AC154" s="15"/>
      <c r="AD154" s="15"/>
      <c r="AE154" s="15"/>
      <c r="AF154" s="15"/>
      <c r="AG154" s="15"/>
      <c r="AH154" s="15"/>
      <c r="AI154" s="15"/>
      <c r="AJ154" s="15"/>
      <c r="AK154" s="15"/>
      <c r="AL154" s="15"/>
      <c r="AM154" s="15"/>
      <c r="AQ154" s="8"/>
      <c r="AT154" s="16"/>
    </row>
    <row r="155" spans="1:49" x14ac:dyDescent="0.15">
      <c r="A155" s="12"/>
      <c r="B155" s="15" t="s">
        <v>83</v>
      </c>
      <c r="C155" s="15"/>
      <c r="D155" s="15"/>
      <c r="E155" s="15"/>
      <c r="F155" s="253" t="s">
        <v>24</v>
      </c>
      <c r="G155" s="253"/>
      <c r="H155" s="253" t="s">
        <v>25</v>
      </c>
      <c r="I155" s="253"/>
      <c r="J155" s="253" t="s">
        <v>26</v>
      </c>
      <c r="K155" s="253"/>
      <c r="L155" s="253" t="s">
        <v>27</v>
      </c>
      <c r="M155" s="253"/>
      <c r="N155" s="253" t="s">
        <v>28</v>
      </c>
      <c r="O155" s="253"/>
      <c r="P155" s="253" t="s">
        <v>29</v>
      </c>
      <c r="Q155" s="253"/>
      <c r="R155" s="253" t="s">
        <v>30</v>
      </c>
      <c r="S155" s="253"/>
      <c r="T155" s="258" t="s">
        <v>31</v>
      </c>
      <c r="U155" s="259"/>
      <c r="V155" s="253" t="s">
        <v>32</v>
      </c>
      <c r="W155" s="253"/>
      <c r="X155" s="253" t="s">
        <v>33</v>
      </c>
      <c r="Y155" s="253"/>
      <c r="Z155" s="253"/>
      <c r="AA155" s="15"/>
      <c r="AB155" s="15"/>
      <c r="AC155" s="15"/>
      <c r="AD155" s="15"/>
      <c r="AE155" s="15"/>
      <c r="AF155" s="15"/>
      <c r="AG155" s="15"/>
      <c r="AH155" s="15"/>
      <c r="AI155" s="15"/>
      <c r="AJ155" s="15"/>
      <c r="AK155" s="15"/>
      <c r="AL155" s="15"/>
      <c r="AM155" s="15"/>
      <c r="AP155" s="15"/>
      <c r="AT155" s="16"/>
      <c r="AU155" s="15"/>
    </row>
    <row r="156" spans="1:49" x14ac:dyDescent="0.15">
      <c r="A156" s="12"/>
      <c r="B156" s="15"/>
      <c r="C156" s="15"/>
      <c r="D156" s="15"/>
      <c r="E156" s="15"/>
      <c r="F156" s="251">
        <f>IF(H153="","",H153-(SUM(H156:W156)))</f>
        <v>-1370</v>
      </c>
      <c r="G156" s="251"/>
      <c r="H156" s="249">
        <f>$P$153</f>
        <v>-5000</v>
      </c>
      <c r="I156" s="250"/>
      <c r="J156" s="249">
        <f t="shared" ref="J156" si="61">$P$153</f>
        <v>-5000</v>
      </c>
      <c r="K156" s="250"/>
      <c r="L156" s="249">
        <f t="shared" ref="L156" si="62">$P$153</f>
        <v>-5000</v>
      </c>
      <c r="M156" s="250"/>
      <c r="N156" s="249">
        <f t="shared" ref="N156" si="63">$P$153</f>
        <v>-5000</v>
      </c>
      <c r="O156" s="250"/>
      <c r="P156" s="249">
        <f t="shared" ref="P156" si="64">$P$153</f>
        <v>-5000</v>
      </c>
      <c r="Q156" s="250"/>
      <c r="R156" s="249">
        <f t="shared" ref="R156" si="65">$P$153</f>
        <v>-5000</v>
      </c>
      <c r="S156" s="250"/>
      <c r="T156" s="260">
        <f t="shared" ref="T156" si="66">$P$153</f>
        <v>-5000</v>
      </c>
      <c r="U156" s="261"/>
      <c r="V156" s="249">
        <f t="shared" ref="V156" si="67">$P$153</f>
        <v>-5000</v>
      </c>
      <c r="W156" s="250"/>
      <c r="X156" s="251">
        <f>IF(H153="","",SUM(F156:W156))</f>
        <v>-41370</v>
      </c>
      <c r="Y156" s="251"/>
      <c r="Z156" s="251"/>
      <c r="AA156" s="15"/>
      <c r="AB156" s="15"/>
      <c r="AC156" s="15"/>
      <c r="AD156" s="15"/>
      <c r="AE156" s="15"/>
      <c r="AF156" s="15"/>
      <c r="AG156" s="15"/>
      <c r="AH156" s="15"/>
      <c r="AI156" s="15"/>
      <c r="AJ156" s="15"/>
      <c r="AK156" s="15"/>
      <c r="AL156" s="15"/>
      <c r="AM156" s="15"/>
      <c r="AT156" s="16"/>
    </row>
    <row r="157" spans="1:49" ht="12" customHeight="1" x14ac:dyDescent="0.15">
      <c r="A157" s="12"/>
      <c r="B157" s="15"/>
      <c r="C157" s="15"/>
      <c r="D157" s="15"/>
      <c r="E157" s="15"/>
      <c r="F157" s="99"/>
      <c r="G157" s="99"/>
      <c r="H157" s="99"/>
      <c r="I157" s="99"/>
      <c r="J157" s="99"/>
      <c r="K157" s="99"/>
      <c r="L157" s="99"/>
      <c r="M157" s="99"/>
      <c r="N157" s="99"/>
      <c r="O157" s="99"/>
      <c r="P157" s="99"/>
      <c r="Q157" s="99"/>
      <c r="R157" s="99"/>
      <c r="S157" s="99"/>
      <c r="T157" s="99"/>
      <c r="U157" s="99"/>
      <c r="V157" s="99"/>
      <c r="W157" s="99"/>
      <c r="X157" s="99"/>
      <c r="Y157" s="99"/>
      <c r="Z157" s="99"/>
      <c r="AA157" s="15"/>
      <c r="AB157" s="15"/>
      <c r="AC157" s="15"/>
      <c r="AD157" s="15"/>
      <c r="AE157" s="15"/>
      <c r="AF157" s="15"/>
      <c r="AG157" s="15"/>
      <c r="AH157" s="15"/>
      <c r="AI157" s="15"/>
      <c r="AJ157" s="15"/>
      <c r="AK157" s="15"/>
      <c r="AL157" s="15"/>
      <c r="AM157" s="15"/>
      <c r="AT157" s="16"/>
    </row>
    <row r="158" spans="1:49" x14ac:dyDescent="0.15">
      <c r="A158" s="12"/>
      <c r="B158" s="93" t="s">
        <v>94</v>
      </c>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T158" s="16"/>
    </row>
    <row r="159" spans="1:49" x14ac:dyDescent="0.15">
      <c r="A159" s="12"/>
      <c r="B159" s="94" t="s">
        <v>95</v>
      </c>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H159" s="15"/>
      <c r="AI159" s="15"/>
      <c r="AJ159" s="15"/>
      <c r="AK159" s="15"/>
      <c r="AL159" s="15"/>
      <c r="AM159" s="15"/>
      <c r="AN159" s="95" t="s">
        <v>100</v>
      </c>
      <c r="AT159" s="16"/>
    </row>
    <row r="160" spans="1:49" ht="18" thickBot="1" x14ac:dyDescent="0.2">
      <c r="A160" s="66"/>
      <c r="B160" s="67"/>
      <c r="C160" s="67"/>
      <c r="D160" s="67"/>
      <c r="E160" s="67"/>
      <c r="F160" s="67"/>
      <c r="G160" s="67"/>
      <c r="H160" s="67"/>
      <c r="I160" s="67"/>
      <c r="J160" s="67"/>
      <c r="K160" s="67"/>
      <c r="L160" s="67"/>
      <c r="M160" s="67"/>
      <c r="N160" s="67"/>
      <c r="O160" s="67"/>
      <c r="P160" s="67"/>
      <c r="Q160" s="67"/>
      <c r="R160" s="67"/>
      <c r="S160" s="67"/>
      <c r="T160" s="67"/>
      <c r="U160" s="67"/>
      <c r="V160" s="67"/>
      <c r="W160" s="67"/>
      <c r="X160" s="67"/>
      <c r="Y160" s="67"/>
      <c r="Z160" s="67"/>
      <c r="AA160" s="67"/>
      <c r="AB160" s="67"/>
      <c r="AC160" s="67"/>
      <c r="AD160" s="67"/>
      <c r="AE160" s="67"/>
      <c r="AF160" s="67"/>
      <c r="AG160" s="67"/>
      <c r="AH160" s="67"/>
      <c r="AI160" s="67"/>
      <c r="AJ160" s="67"/>
      <c r="AK160" s="67"/>
      <c r="AL160" s="67"/>
      <c r="AM160" s="67"/>
      <c r="AN160" s="67"/>
      <c r="AO160" s="67"/>
      <c r="AP160" s="67"/>
      <c r="AQ160" s="67"/>
      <c r="AR160" s="67"/>
      <c r="AS160" s="67"/>
      <c r="AT160" s="68"/>
    </row>
    <row r="161" spans="5:16" ht="18" thickTop="1" x14ac:dyDescent="0.15">
      <c r="E161" s="15"/>
      <c r="F161" s="15"/>
      <c r="G161" s="15"/>
      <c r="H161" s="15"/>
      <c r="I161" s="15"/>
      <c r="J161" s="15"/>
      <c r="K161" s="15"/>
      <c r="L161" s="15"/>
      <c r="M161" s="15"/>
      <c r="N161" s="15"/>
      <c r="O161" s="15"/>
      <c r="P161" s="15"/>
    </row>
    <row r="162" spans="5:16" x14ac:dyDescent="0.15">
      <c r="E162" s="23"/>
      <c r="F162" s="23"/>
      <c r="G162" s="23"/>
      <c r="H162" s="23"/>
      <c r="I162" s="23"/>
      <c r="J162" s="23"/>
      <c r="K162" s="23"/>
      <c r="L162" s="23"/>
      <c r="M162" s="23"/>
      <c r="N162" s="23"/>
      <c r="O162" s="23"/>
      <c r="P162" s="23"/>
    </row>
    <row r="163" spans="5:16" x14ac:dyDescent="0.15">
      <c r="E163" s="69"/>
      <c r="F163" s="69"/>
      <c r="G163" s="69"/>
      <c r="H163" s="69"/>
      <c r="I163" s="69"/>
      <c r="J163" s="69"/>
      <c r="K163" s="63"/>
      <c r="L163" s="63"/>
      <c r="M163" s="63"/>
      <c r="N163" s="63"/>
      <c r="O163" s="63"/>
      <c r="P163" s="63"/>
    </row>
    <row r="164" spans="5:16" x14ac:dyDescent="0.15">
      <c r="E164" s="69"/>
      <c r="F164" s="69"/>
      <c r="G164" s="69"/>
      <c r="H164" s="63"/>
      <c r="I164" s="63"/>
      <c r="J164" s="63"/>
      <c r="K164" s="69"/>
      <c r="L164" s="69"/>
      <c r="M164" s="69"/>
      <c r="N164" s="63"/>
      <c r="O164" s="63"/>
      <c r="P164" s="63"/>
    </row>
    <row r="165" spans="5:16" x14ac:dyDescent="0.15">
      <c r="E165" s="70"/>
      <c r="F165" s="70"/>
      <c r="G165" s="70"/>
      <c r="H165" s="70"/>
      <c r="I165" s="70"/>
      <c r="J165" s="70"/>
      <c r="K165" s="71"/>
      <c r="L165" s="71"/>
      <c r="M165" s="71"/>
      <c r="N165" s="71"/>
      <c r="O165" s="71"/>
      <c r="P165" s="71"/>
    </row>
    <row r="166" spans="5:16" x14ac:dyDescent="0.15">
      <c r="E166" s="70"/>
      <c r="F166" s="70"/>
      <c r="G166" s="70"/>
      <c r="H166" s="70"/>
      <c r="I166" s="70"/>
      <c r="J166" s="70"/>
      <c r="K166" s="71"/>
      <c r="L166" s="71"/>
      <c r="M166" s="71"/>
      <c r="N166" s="71"/>
      <c r="O166" s="71"/>
      <c r="P166" s="71"/>
    </row>
    <row r="167" spans="5:16" x14ac:dyDescent="0.15">
      <c r="E167" s="70"/>
      <c r="F167" s="70"/>
      <c r="G167" s="70"/>
      <c r="H167" s="70"/>
      <c r="I167" s="70"/>
      <c r="J167" s="70"/>
      <c r="K167" s="71"/>
      <c r="L167" s="71"/>
      <c r="M167" s="71"/>
      <c r="N167" s="71"/>
      <c r="O167" s="71"/>
      <c r="P167" s="71"/>
    </row>
  </sheetData>
  <sheetProtection algorithmName="SHA-512" hashValue="eoak295FRQaZhnruEAu/epSgocaFQyjDHMca2JkS9Rg5gCH4b6KmdifzTMA8GlsV7HnlEJlE2LIUVSL61UcXXA==" saltValue="IwD0suUkGioYn1jftEgqJw==" spinCount="100000" sheet="1" objects="1" scenarios="1"/>
  <mergeCells count="537">
    <mergeCell ref="AL148:AM148"/>
    <mergeCell ref="AL149:AM149"/>
    <mergeCell ref="AL150:AM150"/>
    <mergeCell ref="AL151:AM151"/>
    <mergeCell ref="F137:Y137"/>
    <mergeCell ref="O149:P149"/>
    <mergeCell ref="O150:P150"/>
    <mergeCell ref="O151:P151"/>
    <mergeCell ref="O148:P148"/>
    <mergeCell ref="AG148:AH148"/>
    <mergeCell ref="AG149:AH149"/>
    <mergeCell ref="AG150:AH150"/>
    <mergeCell ref="AG151:AH151"/>
    <mergeCell ref="V139:W139"/>
    <mergeCell ref="X139:Y139"/>
    <mergeCell ref="L140:M140"/>
    <mergeCell ref="N140:O140"/>
    <mergeCell ref="L141:M141"/>
    <mergeCell ref="N141:O141"/>
    <mergeCell ref="L142:M142"/>
    <mergeCell ref="N142:O142"/>
    <mergeCell ref="V140:W140"/>
    <mergeCell ref="X140:Y140"/>
    <mergeCell ref="V141:W141"/>
    <mergeCell ref="X141:Y141"/>
    <mergeCell ref="V142:W142"/>
    <mergeCell ref="X142:Y142"/>
    <mergeCell ref="R133:S133"/>
    <mergeCell ref="W132:Y132"/>
    <mergeCell ref="W133:Y133"/>
    <mergeCell ref="W134:Y134"/>
    <mergeCell ref="R134:S134"/>
    <mergeCell ref="B113:C113"/>
    <mergeCell ref="D113:G113"/>
    <mergeCell ref="H113:K113"/>
    <mergeCell ref="L113:O113"/>
    <mergeCell ref="B117:C117"/>
    <mergeCell ref="D117:G117"/>
    <mergeCell ref="H117:K117"/>
    <mergeCell ref="L117:O117"/>
    <mergeCell ref="P117:V117"/>
    <mergeCell ref="B114:C114"/>
    <mergeCell ref="D114:G114"/>
    <mergeCell ref="H114:K114"/>
    <mergeCell ref="L114:O114"/>
    <mergeCell ref="B115:C115"/>
    <mergeCell ref="D115:G115"/>
    <mergeCell ref="H115:K115"/>
    <mergeCell ref="L115:O115"/>
    <mergeCell ref="B116:C116"/>
    <mergeCell ref="D116:G116"/>
    <mergeCell ref="H116:K116"/>
    <mergeCell ref="L116:O116"/>
    <mergeCell ref="B110:C110"/>
    <mergeCell ref="D110:G110"/>
    <mergeCell ref="H110:K110"/>
    <mergeCell ref="L110:O110"/>
    <mergeCell ref="B111:C111"/>
    <mergeCell ref="D111:G111"/>
    <mergeCell ref="H111:K111"/>
    <mergeCell ref="L111:O111"/>
    <mergeCell ref="B112:C112"/>
    <mergeCell ref="D112:G112"/>
    <mergeCell ref="H112:K112"/>
    <mergeCell ref="L112:O112"/>
    <mergeCell ref="B107:C107"/>
    <mergeCell ref="D107:G107"/>
    <mergeCell ref="H107:K107"/>
    <mergeCell ref="L107:O107"/>
    <mergeCell ref="B108:C108"/>
    <mergeCell ref="D108:G108"/>
    <mergeCell ref="H108:K108"/>
    <mergeCell ref="L108:O108"/>
    <mergeCell ref="B109:C109"/>
    <mergeCell ref="D109:G109"/>
    <mergeCell ref="H109:K109"/>
    <mergeCell ref="L109:O109"/>
    <mergeCell ref="AG10:AI10"/>
    <mergeCell ref="AG11:AI11"/>
    <mergeCell ref="AG12:AI12"/>
    <mergeCell ref="AG13:AI13"/>
    <mergeCell ref="AG14:AI14"/>
    <mergeCell ref="AJ10:AL10"/>
    <mergeCell ref="AJ11:AL11"/>
    <mergeCell ref="AJ12:AL12"/>
    <mergeCell ref="AJ13:AL13"/>
    <mergeCell ref="AJ14:AL14"/>
    <mergeCell ref="U36:W36"/>
    <mergeCell ref="R37:T37"/>
    <mergeCell ref="R40:T40"/>
    <mergeCell ref="U37:W37"/>
    <mergeCell ref="U35:W35"/>
    <mergeCell ref="O41:Q41"/>
    <mergeCell ref="L41:N41"/>
    <mergeCell ref="P122:S122"/>
    <mergeCell ref="L91:O91"/>
    <mergeCell ref="U38:W38"/>
    <mergeCell ref="U40:W40"/>
    <mergeCell ref="R39:T39"/>
    <mergeCell ref="U39:W39"/>
    <mergeCell ref="L106:O106"/>
    <mergeCell ref="AD41:AF41"/>
    <mergeCell ref="P142:Q142"/>
    <mergeCell ref="F132:G132"/>
    <mergeCell ref="F133:G133"/>
    <mergeCell ref="F134:G134"/>
    <mergeCell ref="AF141:AG141"/>
    <mergeCell ref="AF142:AG142"/>
    <mergeCell ref="L94:O94"/>
    <mergeCell ref="L95:O95"/>
    <mergeCell ref="L96:O96"/>
    <mergeCell ref="L99:O99"/>
    <mergeCell ref="L97:O97"/>
    <mergeCell ref="P70:S70"/>
    <mergeCell ref="P120:S120"/>
    <mergeCell ref="L101:O101"/>
    <mergeCell ref="L83:O83"/>
    <mergeCell ref="P101:V101"/>
    <mergeCell ref="L124:M124"/>
    <mergeCell ref="R41:T41"/>
    <mergeCell ref="U41:W41"/>
    <mergeCell ref="X41:Z41"/>
    <mergeCell ref="AA41:AC41"/>
    <mergeCell ref="L139:M139"/>
    <mergeCell ref="N139:O139"/>
    <mergeCell ref="H124:I124"/>
    <mergeCell ref="J124:K124"/>
    <mergeCell ref="F127:I127"/>
    <mergeCell ref="F124:G124"/>
    <mergeCell ref="B92:C92"/>
    <mergeCell ref="C38:E38"/>
    <mergeCell ref="C37:E37"/>
    <mergeCell ref="F37:H37"/>
    <mergeCell ref="I37:K37"/>
    <mergeCell ref="H122:K122"/>
    <mergeCell ref="B62:C62"/>
    <mergeCell ref="D62:G62"/>
    <mergeCell ref="B60:C60"/>
    <mergeCell ref="D60:G60"/>
    <mergeCell ref="B59:C59"/>
    <mergeCell ref="D59:G59"/>
    <mergeCell ref="B100:C100"/>
    <mergeCell ref="D100:G100"/>
    <mergeCell ref="H61:K61"/>
    <mergeCell ref="H104:J104"/>
    <mergeCell ref="B106:C106"/>
    <mergeCell ref="D106:G106"/>
    <mergeCell ref="H106:K106"/>
    <mergeCell ref="C23:E23"/>
    <mergeCell ref="F23:H23"/>
    <mergeCell ref="I23:K23"/>
    <mergeCell ref="L23:N23"/>
    <mergeCell ref="O23:Q23"/>
    <mergeCell ref="R23:T23"/>
    <mergeCell ref="D101:G101"/>
    <mergeCell ref="L40:N40"/>
    <mergeCell ref="L37:N37"/>
    <mergeCell ref="B93:C93"/>
    <mergeCell ref="B84:C84"/>
    <mergeCell ref="D84:G84"/>
    <mergeCell ref="H84:K84"/>
    <mergeCell ref="P69:V69"/>
    <mergeCell ref="P85:V85"/>
    <mergeCell ref="P86:S86"/>
    <mergeCell ref="B85:C85"/>
    <mergeCell ref="D85:G85"/>
    <mergeCell ref="H85:K85"/>
    <mergeCell ref="L85:O85"/>
    <mergeCell ref="L93:O93"/>
    <mergeCell ref="L92:O92"/>
    <mergeCell ref="F41:H41"/>
    <mergeCell ref="I41:K41"/>
    <mergeCell ref="R139:S139"/>
    <mergeCell ref="P139:Q139"/>
    <mergeCell ref="P140:Q140"/>
    <mergeCell ref="T139:U139"/>
    <mergeCell ref="T140:U140"/>
    <mergeCell ref="T155:U155"/>
    <mergeCell ref="C148:D148"/>
    <mergeCell ref="L148:M148"/>
    <mergeCell ref="W151:X151"/>
    <mergeCell ref="B144:C144"/>
    <mergeCell ref="F141:G141"/>
    <mergeCell ref="J141:K141"/>
    <mergeCell ref="P141:Q141"/>
    <mergeCell ref="C137:C139"/>
    <mergeCell ref="F142:G142"/>
    <mergeCell ref="J142:K142"/>
    <mergeCell ref="D142:E142"/>
    <mergeCell ref="D140:E140"/>
    <mergeCell ref="D141:E141"/>
    <mergeCell ref="F140:G140"/>
    <mergeCell ref="D137:E139"/>
    <mergeCell ref="F138:O138"/>
    <mergeCell ref="P138:Y138"/>
    <mergeCell ref="X156:Z156"/>
    <mergeCell ref="H153:K153"/>
    <mergeCell ref="P153:S153"/>
    <mergeCell ref="F155:G155"/>
    <mergeCell ref="H155:I155"/>
    <mergeCell ref="J155:K155"/>
    <mergeCell ref="L155:M155"/>
    <mergeCell ref="N155:O155"/>
    <mergeCell ref="P155:Q155"/>
    <mergeCell ref="R155:S155"/>
    <mergeCell ref="F156:G156"/>
    <mergeCell ref="H156:I156"/>
    <mergeCell ref="J156:K156"/>
    <mergeCell ref="L156:M156"/>
    <mergeCell ref="N156:O156"/>
    <mergeCell ref="P156:Q156"/>
    <mergeCell ref="R156:S156"/>
    <mergeCell ref="V156:W156"/>
    <mergeCell ref="T156:U156"/>
    <mergeCell ref="B153:F153"/>
    <mergeCell ref="V155:W155"/>
    <mergeCell ref="X155:Z155"/>
    <mergeCell ref="C151:D151"/>
    <mergeCell ref="H90:K90"/>
    <mergeCell ref="L90:O90"/>
    <mergeCell ref="B69:C69"/>
    <mergeCell ref="D69:G69"/>
    <mergeCell ref="B91:C91"/>
    <mergeCell ref="D91:G91"/>
    <mergeCell ref="H142:I142"/>
    <mergeCell ref="B90:C90"/>
    <mergeCell ref="D90:G90"/>
    <mergeCell ref="B94:C94"/>
    <mergeCell ref="B101:C101"/>
    <mergeCell ref="C150:D150"/>
    <mergeCell ref="C149:D149"/>
    <mergeCell ref="F149:G149"/>
    <mergeCell ref="R149:S149"/>
    <mergeCell ref="F148:G148"/>
    <mergeCell ref="I148:J148"/>
    <mergeCell ref="L149:M149"/>
    <mergeCell ref="H75:K75"/>
    <mergeCell ref="B98:C98"/>
    <mergeCell ref="B99:C99"/>
    <mergeCell ref="F139:G139"/>
    <mergeCell ref="J139:K139"/>
    <mergeCell ref="C24:E24"/>
    <mergeCell ref="F24:H24"/>
    <mergeCell ref="I24:K24"/>
    <mergeCell ref="L24:N24"/>
    <mergeCell ref="O35:Q35"/>
    <mergeCell ref="R35:T35"/>
    <mergeCell ref="F40:H40"/>
    <mergeCell ref="I40:K40"/>
    <mergeCell ref="L59:O59"/>
    <mergeCell ref="B58:C58"/>
    <mergeCell ref="D58:G58"/>
    <mergeCell ref="H58:K58"/>
    <mergeCell ref="L58:O58"/>
    <mergeCell ref="H56:J56"/>
    <mergeCell ref="I39:K39"/>
    <mergeCell ref="C41:E41"/>
    <mergeCell ref="O37:Q37"/>
    <mergeCell ref="C35:E35"/>
    <mergeCell ref="F35:H35"/>
    <mergeCell ref="I35:K35"/>
    <mergeCell ref="C36:E36"/>
    <mergeCell ref="L39:N39"/>
    <mergeCell ref="F36:H36"/>
    <mergeCell ref="I36:K36"/>
    <mergeCell ref="L36:N36"/>
    <mergeCell ref="O36:Q36"/>
    <mergeCell ref="R36:T36"/>
    <mergeCell ref="L35:N35"/>
    <mergeCell ref="F38:H38"/>
    <mergeCell ref="I38:K38"/>
    <mergeCell ref="L38:N38"/>
    <mergeCell ref="O38:Q38"/>
    <mergeCell ref="R38:T38"/>
    <mergeCell ref="O40:Q40"/>
    <mergeCell ref="O39:Q39"/>
    <mergeCell ref="H59:K59"/>
    <mergeCell ref="D68:G68"/>
    <mergeCell ref="B67:C67"/>
    <mergeCell ref="B81:C81"/>
    <mergeCell ref="D81:G81"/>
    <mergeCell ref="H81:K81"/>
    <mergeCell ref="L81:O81"/>
    <mergeCell ref="D77:G77"/>
    <mergeCell ref="H77:K77"/>
    <mergeCell ref="B80:C80"/>
    <mergeCell ref="B75:C75"/>
    <mergeCell ref="L62:O62"/>
    <mergeCell ref="L63:O63"/>
    <mergeCell ref="B68:C68"/>
    <mergeCell ref="B76:C76"/>
    <mergeCell ref="B77:C77"/>
    <mergeCell ref="B78:C78"/>
    <mergeCell ref="B79:C79"/>
    <mergeCell ref="H79:K79"/>
    <mergeCell ref="H68:K68"/>
    <mergeCell ref="L69:O69"/>
    <mergeCell ref="H60:K60"/>
    <mergeCell ref="B83:C83"/>
    <mergeCell ref="D83:G83"/>
    <mergeCell ref="H83:K83"/>
    <mergeCell ref="D76:G76"/>
    <mergeCell ref="L68:O68"/>
    <mergeCell ref="H66:K66"/>
    <mergeCell ref="B97:C97"/>
    <mergeCell ref="D97:G97"/>
    <mergeCell ref="B95:C95"/>
    <mergeCell ref="D95:G95"/>
    <mergeCell ref="B96:C96"/>
    <mergeCell ref="D96:G96"/>
    <mergeCell ref="B82:C82"/>
    <mergeCell ref="D82:G82"/>
    <mergeCell ref="B74:C74"/>
    <mergeCell ref="D74:G74"/>
    <mergeCell ref="H80:K80"/>
    <mergeCell ref="H76:K76"/>
    <mergeCell ref="L76:O76"/>
    <mergeCell ref="D79:G79"/>
    <mergeCell ref="L77:O77"/>
    <mergeCell ref="D78:G78"/>
    <mergeCell ref="H93:K93"/>
    <mergeCell ref="H91:K91"/>
    <mergeCell ref="H88:J88"/>
    <mergeCell ref="H92:K92"/>
    <mergeCell ref="H96:K96"/>
    <mergeCell ref="D75:G75"/>
    <mergeCell ref="L75:O75"/>
    <mergeCell ref="D65:G65"/>
    <mergeCell ref="H65:K65"/>
    <mergeCell ref="D66:G66"/>
    <mergeCell ref="L66:O66"/>
    <mergeCell ref="H72:J72"/>
    <mergeCell ref="L79:O79"/>
    <mergeCell ref="H82:K82"/>
    <mergeCell ref="L82:O82"/>
    <mergeCell ref="L80:O80"/>
    <mergeCell ref="H78:K78"/>
    <mergeCell ref="L78:O78"/>
    <mergeCell ref="H74:K74"/>
    <mergeCell ref="L74:O74"/>
    <mergeCell ref="D93:G93"/>
    <mergeCell ref="H95:K95"/>
    <mergeCell ref="D80:G80"/>
    <mergeCell ref="H69:K69"/>
    <mergeCell ref="L84:O84"/>
    <mergeCell ref="H97:K97"/>
    <mergeCell ref="L98:O98"/>
    <mergeCell ref="H94:K94"/>
    <mergeCell ref="D92:G92"/>
    <mergeCell ref="D94:G94"/>
    <mergeCell ref="D98:G98"/>
    <mergeCell ref="H98:K98"/>
    <mergeCell ref="H101:K101"/>
    <mergeCell ref="H99:K99"/>
    <mergeCell ref="D99:G99"/>
    <mergeCell ref="H100:K100"/>
    <mergeCell ref="L100:O100"/>
    <mergeCell ref="N132:P132"/>
    <mergeCell ref="AB148:AC148"/>
    <mergeCell ref="T142:U142"/>
    <mergeCell ref="R142:S142"/>
    <mergeCell ref="N124:O124"/>
    <mergeCell ref="P124:Q124"/>
    <mergeCell ref="R124:S124"/>
    <mergeCell ref="T141:U141"/>
    <mergeCell ref="R140:S140"/>
    <mergeCell ref="T124:U124"/>
    <mergeCell ref="T125:U125"/>
    <mergeCell ref="R141:S141"/>
    <mergeCell ref="H139:I139"/>
    <mergeCell ref="H140:I140"/>
    <mergeCell ref="J140:K140"/>
    <mergeCell ref="F125:G125"/>
    <mergeCell ref="H125:I125"/>
    <mergeCell ref="J125:K125"/>
    <mergeCell ref="L125:M125"/>
    <mergeCell ref="N125:O125"/>
    <mergeCell ref="D134:E134"/>
    <mergeCell ref="H141:I141"/>
    <mergeCell ref="AQ151:AR151"/>
    <mergeCell ref="N134:Q134"/>
    <mergeCell ref="R148:S148"/>
    <mergeCell ref="AQ148:AR148"/>
    <mergeCell ref="W148:X148"/>
    <mergeCell ref="F150:G150"/>
    <mergeCell ref="F151:G151"/>
    <mergeCell ref="I149:J149"/>
    <mergeCell ref="I150:J150"/>
    <mergeCell ref="I151:J151"/>
    <mergeCell ref="AQ149:AR149"/>
    <mergeCell ref="L151:M151"/>
    <mergeCell ref="R150:S150"/>
    <mergeCell ref="R151:S151"/>
    <mergeCell ref="AB151:AC151"/>
    <mergeCell ref="L150:M150"/>
    <mergeCell ref="AB149:AC149"/>
    <mergeCell ref="AB150:AC150"/>
    <mergeCell ref="AQ150:AR150"/>
    <mergeCell ref="X18:Z18"/>
    <mergeCell ref="O18:Q18"/>
    <mergeCell ref="R18:T18"/>
    <mergeCell ref="U18:W18"/>
    <mergeCell ref="U17:W17"/>
    <mergeCell ref="W149:X149"/>
    <mergeCell ref="W150:X150"/>
    <mergeCell ref="V125:W125"/>
    <mergeCell ref="X125:Z125"/>
    <mergeCell ref="P125:Q125"/>
    <mergeCell ref="R125:S125"/>
    <mergeCell ref="D132:E132"/>
    <mergeCell ref="D133:E133"/>
    <mergeCell ref="V124:W124"/>
    <mergeCell ref="X124:Z124"/>
    <mergeCell ref="L60:O60"/>
    <mergeCell ref="AD17:AF17"/>
    <mergeCell ref="N133:Q133"/>
    <mergeCell ref="AD14:AF14"/>
    <mergeCell ref="AA35:AC35"/>
    <mergeCell ref="AD34:AF34"/>
    <mergeCell ref="AD35:AF35"/>
    <mergeCell ref="AD18:AF18"/>
    <mergeCell ref="AA24:AC24"/>
    <mergeCell ref="AD24:AF24"/>
    <mergeCell ref="AA19:AC19"/>
    <mergeCell ref="AD19:AF19"/>
    <mergeCell ref="AA18:AC18"/>
    <mergeCell ref="AA14:AC14"/>
    <mergeCell ref="AD23:AF23"/>
    <mergeCell ref="AA23:AC23"/>
    <mergeCell ref="AD36:AF36"/>
    <mergeCell ref="AD37:AF37"/>
    <mergeCell ref="AD38:AF38"/>
    <mergeCell ref="AD40:AF40"/>
    <mergeCell ref="AA36:AC36"/>
    <mergeCell ref="AA37:AC37"/>
    <mergeCell ref="AA40:AC40"/>
    <mergeCell ref="AA38:AC38"/>
    <mergeCell ref="X35:Z35"/>
    <mergeCell ref="X36:Z36"/>
    <mergeCell ref="X40:Z40"/>
    <mergeCell ref="X37:Z37"/>
    <mergeCell ref="X38:Z38"/>
    <mergeCell ref="X39:Z39"/>
    <mergeCell ref="AA39:AC39"/>
    <mergeCell ref="AD39:AF39"/>
    <mergeCell ref="O11:Q11"/>
    <mergeCell ref="AA34:AC34"/>
    <mergeCell ref="AA17:AC17"/>
    <mergeCell ref="O17:Q17"/>
    <mergeCell ref="R17:T17"/>
    <mergeCell ref="J12:K13"/>
    <mergeCell ref="U11:W11"/>
    <mergeCell ref="X11:Z11"/>
    <mergeCell ref="X14:Z14"/>
    <mergeCell ref="X13:Z13"/>
    <mergeCell ref="U14:W14"/>
    <mergeCell ref="L19:N19"/>
    <mergeCell ref="O19:Q19"/>
    <mergeCell ref="R19:T19"/>
    <mergeCell ref="I18:K18"/>
    <mergeCell ref="L18:N18"/>
    <mergeCell ref="I19:K19"/>
    <mergeCell ref="O24:Q24"/>
    <mergeCell ref="R24:T24"/>
    <mergeCell ref="I34:K34"/>
    <mergeCell ref="U23:W23"/>
    <mergeCell ref="X23:Z23"/>
    <mergeCell ref="C9:Q9"/>
    <mergeCell ref="C11:E11"/>
    <mergeCell ref="F11:H11"/>
    <mergeCell ref="X17:Z17"/>
    <mergeCell ref="U24:W24"/>
    <mergeCell ref="O34:Q34"/>
    <mergeCell ref="R34:T34"/>
    <mergeCell ref="U34:W34"/>
    <mergeCell ref="U19:W19"/>
    <mergeCell ref="X19:Z19"/>
    <mergeCell ref="X24:Z24"/>
    <mergeCell ref="X34:Z34"/>
    <mergeCell ref="C17:E17"/>
    <mergeCell ref="F17:H17"/>
    <mergeCell ref="I17:K17"/>
    <mergeCell ref="L17:N17"/>
    <mergeCell ref="U9:V9"/>
    <mergeCell ref="C18:E18"/>
    <mergeCell ref="F18:H18"/>
    <mergeCell ref="C19:E19"/>
    <mergeCell ref="F19:H19"/>
    <mergeCell ref="C34:E34"/>
    <mergeCell ref="F34:H34"/>
    <mergeCell ref="L34:N34"/>
    <mergeCell ref="AD10:AF10"/>
    <mergeCell ref="AD12:AF12"/>
    <mergeCell ref="X12:Z12"/>
    <mergeCell ref="U12:W12"/>
    <mergeCell ref="U10:W10"/>
    <mergeCell ref="X10:Z10"/>
    <mergeCell ref="U13:W13"/>
    <mergeCell ref="AD13:AF13"/>
    <mergeCell ref="AD11:AF11"/>
    <mergeCell ref="AA10:AC10"/>
    <mergeCell ref="AA11:AC11"/>
    <mergeCell ref="AA12:AC12"/>
    <mergeCell ref="AA13:AC13"/>
    <mergeCell ref="B65:C65"/>
    <mergeCell ref="B61:C61"/>
    <mergeCell ref="D61:G61"/>
    <mergeCell ref="B66:C66"/>
    <mergeCell ref="L65:O65"/>
    <mergeCell ref="B63:C63"/>
    <mergeCell ref="D63:G63"/>
    <mergeCell ref="H63:K63"/>
    <mergeCell ref="H62:K62"/>
    <mergeCell ref="C40:E40"/>
    <mergeCell ref="C39:E39"/>
    <mergeCell ref="F39:H39"/>
    <mergeCell ref="L61:O61"/>
    <mergeCell ref="L64:O64"/>
    <mergeCell ref="H64:K64"/>
    <mergeCell ref="AI140:AJ140"/>
    <mergeCell ref="AI141:AJ141"/>
    <mergeCell ref="AI142:AJ142"/>
    <mergeCell ref="C42:E42"/>
    <mergeCell ref="F42:H42"/>
    <mergeCell ref="I42:K42"/>
    <mergeCell ref="L42:N42"/>
    <mergeCell ref="O42:Q42"/>
    <mergeCell ref="R42:T42"/>
    <mergeCell ref="U42:W42"/>
    <mergeCell ref="X42:Z42"/>
    <mergeCell ref="AA42:AC42"/>
    <mergeCell ref="AD42:AF42"/>
    <mergeCell ref="D67:G67"/>
    <mergeCell ref="H67:K67"/>
    <mergeCell ref="L67:O67"/>
    <mergeCell ref="B64:C64"/>
    <mergeCell ref="D64:G64"/>
  </mergeCells>
  <phoneticPr fontId="2"/>
  <dataValidations count="2">
    <dataValidation type="whole" operator="equal" allowBlank="1" showInputMessage="1" showErrorMessage="1" error="キャンセルを押してください。" sqref="AG24:AM24" xr:uid="{00000000-0002-0000-0000-000000000000}">
      <formula1>1</formula1>
    </dataValidation>
    <dataValidation type="whole" operator="greaterThan" allowBlank="1" showInputMessage="1" showErrorMessage="1" sqref="C24:AF24" xr:uid="{76EEFAB7-95E2-4158-9651-5EF395B789EB}">
      <formula1>-1</formula1>
    </dataValidation>
  </dataValidations>
  <pageMargins left="0.55000000000000004" right="0.2" top="0.2" bottom="0.2" header="7.0000000000000007E-2" footer="0.21"/>
  <pageSetup paperSize="9" scale="70" fitToHeight="0" orientation="landscape" r:id="rId1"/>
  <headerFooter alignWithMargins="0"/>
  <rowBreaks count="2" manualBreakCount="2">
    <brk id="53" max="16383" man="1"/>
    <brk id="120" max="3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税率一覧!$A$4:$A$11</xm:f>
          </x14:formula1>
          <xm:sqref>C7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23"/>
  <sheetViews>
    <sheetView topLeftCell="I1" workbookViewId="0">
      <selection activeCell="T20" sqref="T20"/>
    </sheetView>
  </sheetViews>
  <sheetFormatPr defaultRowHeight="13.5" x14ac:dyDescent="0.15"/>
  <cols>
    <col min="1" max="1" width="5.25" style="74" bestFit="1" customWidth="1"/>
    <col min="2" max="26" width="9.625" style="74" customWidth="1"/>
    <col min="27" max="29" width="2.5" style="74" bestFit="1" customWidth="1"/>
    <col min="30" max="30" width="9.25" style="74" bestFit="1" customWidth="1"/>
    <col min="31" max="31" width="8.625" style="74" bestFit="1" customWidth="1"/>
    <col min="32" max="32" width="10.5" style="74" bestFit="1" customWidth="1"/>
    <col min="33" max="33" width="8.625" style="74" bestFit="1" customWidth="1"/>
    <col min="34" max="34" width="10.5" style="74" bestFit="1" customWidth="1"/>
    <col min="35" max="16384" width="9" style="74"/>
  </cols>
  <sheetData>
    <row r="1" spans="1:34" ht="14.25" thickBot="1" x14ac:dyDescent="0.2">
      <c r="A1" s="73"/>
      <c r="B1" s="309" t="s">
        <v>77</v>
      </c>
      <c r="C1" s="310"/>
      <c r="D1" s="310"/>
      <c r="E1" s="310"/>
      <c r="F1" s="310"/>
      <c r="G1" s="310"/>
      <c r="H1" s="310"/>
      <c r="I1" s="310"/>
      <c r="J1" s="310"/>
      <c r="K1" s="310"/>
      <c r="L1" s="310"/>
      <c r="M1" s="310"/>
      <c r="N1" s="310"/>
      <c r="O1" s="310"/>
      <c r="P1" s="311"/>
      <c r="Q1" s="158"/>
      <c r="R1" s="158"/>
      <c r="S1" s="158"/>
      <c r="T1" s="158"/>
      <c r="U1" s="158"/>
      <c r="V1" s="158"/>
      <c r="W1" s="158"/>
      <c r="X1" s="158"/>
      <c r="Y1" s="158"/>
      <c r="Z1" s="158"/>
      <c r="AA1" s="309" t="s">
        <v>70</v>
      </c>
      <c r="AB1" s="310"/>
      <c r="AC1" s="310"/>
      <c r="AD1" s="309" t="s">
        <v>76</v>
      </c>
      <c r="AE1" s="310"/>
      <c r="AF1" s="310"/>
      <c r="AG1" s="310"/>
      <c r="AH1" s="311"/>
    </row>
    <row r="2" spans="1:34" ht="21" customHeight="1" x14ac:dyDescent="0.15">
      <c r="A2" s="75"/>
      <c r="B2" s="306" t="s">
        <v>5</v>
      </c>
      <c r="C2" s="307"/>
      <c r="D2" s="307"/>
      <c r="E2" s="307"/>
      <c r="F2" s="308"/>
      <c r="G2" s="306" t="s">
        <v>79</v>
      </c>
      <c r="H2" s="307"/>
      <c r="I2" s="307"/>
      <c r="J2" s="307"/>
      <c r="K2" s="308"/>
      <c r="L2" s="306" t="s">
        <v>6</v>
      </c>
      <c r="M2" s="307"/>
      <c r="N2" s="307"/>
      <c r="O2" s="307"/>
      <c r="P2" s="308"/>
      <c r="Q2" s="306" t="s">
        <v>129</v>
      </c>
      <c r="R2" s="307"/>
      <c r="S2" s="307"/>
      <c r="T2" s="307"/>
      <c r="U2" s="308"/>
      <c r="V2" s="306" t="s">
        <v>130</v>
      </c>
      <c r="W2" s="307"/>
      <c r="X2" s="307"/>
      <c r="Y2" s="307"/>
      <c r="Z2" s="308"/>
      <c r="AA2" s="314"/>
      <c r="AB2" s="314"/>
      <c r="AC2" s="314"/>
      <c r="AD2" s="76" t="s">
        <v>73</v>
      </c>
      <c r="AE2" s="312" t="s">
        <v>75</v>
      </c>
      <c r="AF2" s="312"/>
      <c r="AG2" s="312" t="s">
        <v>74</v>
      </c>
      <c r="AH2" s="313"/>
    </row>
    <row r="3" spans="1:34" ht="21" customHeight="1" thickBot="1" x14ac:dyDescent="0.2">
      <c r="A3" s="77" t="s">
        <v>58</v>
      </c>
      <c r="B3" s="78" t="s">
        <v>7</v>
      </c>
      <c r="C3" s="79" t="s">
        <v>8</v>
      </c>
      <c r="D3" s="79" t="s">
        <v>61</v>
      </c>
      <c r="E3" s="79" t="s">
        <v>10</v>
      </c>
      <c r="F3" s="80" t="s">
        <v>78</v>
      </c>
      <c r="G3" s="78" t="s">
        <v>7</v>
      </c>
      <c r="H3" s="79" t="s">
        <v>8</v>
      </c>
      <c r="I3" s="79" t="s">
        <v>61</v>
      </c>
      <c r="J3" s="79" t="s">
        <v>10</v>
      </c>
      <c r="K3" s="80" t="s">
        <v>78</v>
      </c>
      <c r="L3" s="78" t="s">
        <v>7</v>
      </c>
      <c r="M3" s="79" t="s">
        <v>8</v>
      </c>
      <c r="N3" s="79" t="s">
        <v>61</v>
      </c>
      <c r="O3" s="79" t="s">
        <v>10</v>
      </c>
      <c r="P3" s="80" t="s">
        <v>78</v>
      </c>
      <c r="Q3" s="78" t="s">
        <v>7</v>
      </c>
      <c r="R3" s="79" t="s">
        <v>8</v>
      </c>
      <c r="S3" s="79" t="s">
        <v>61</v>
      </c>
      <c r="T3" s="79" t="s">
        <v>10</v>
      </c>
      <c r="U3" s="80" t="s">
        <v>78</v>
      </c>
      <c r="V3" s="78" t="s">
        <v>7</v>
      </c>
      <c r="W3" s="79" t="s">
        <v>8</v>
      </c>
      <c r="X3" s="79" t="s">
        <v>61</v>
      </c>
      <c r="Y3" s="79" t="s">
        <v>10</v>
      </c>
      <c r="Z3" s="80" t="s">
        <v>78</v>
      </c>
      <c r="AA3" s="81" t="s">
        <v>67</v>
      </c>
      <c r="AB3" s="82" t="s">
        <v>68</v>
      </c>
      <c r="AC3" s="83" t="s">
        <v>69</v>
      </c>
      <c r="AD3" s="78" t="s">
        <v>72</v>
      </c>
      <c r="AE3" s="79" t="s">
        <v>72</v>
      </c>
      <c r="AF3" s="79" t="s">
        <v>71</v>
      </c>
      <c r="AG3" s="79" t="s">
        <v>72</v>
      </c>
      <c r="AH3" s="80" t="s">
        <v>71</v>
      </c>
    </row>
    <row r="4" spans="1:34" ht="24.75" customHeight="1" x14ac:dyDescent="0.15">
      <c r="A4" s="84">
        <v>2</v>
      </c>
      <c r="B4" s="85">
        <v>5.6800000000000003E-2</v>
      </c>
      <c r="C4" s="1">
        <v>0</v>
      </c>
      <c r="D4" s="2">
        <v>23000</v>
      </c>
      <c r="E4" s="2">
        <v>17720</v>
      </c>
      <c r="F4" s="3">
        <v>630000</v>
      </c>
      <c r="G4" s="85">
        <v>2.2499999999999999E-2</v>
      </c>
      <c r="H4" s="1">
        <v>0</v>
      </c>
      <c r="I4" s="2">
        <v>9110</v>
      </c>
      <c r="J4" s="2">
        <v>7000</v>
      </c>
      <c r="K4" s="3">
        <v>190000</v>
      </c>
      <c r="L4" s="85">
        <v>1.6299999999999999E-2</v>
      </c>
      <c r="M4" s="1">
        <v>0</v>
      </c>
      <c r="N4" s="2">
        <v>9610</v>
      </c>
      <c r="O4" s="2">
        <v>5320</v>
      </c>
      <c r="P4" s="3">
        <v>170000</v>
      </c>
      <c r="Q4" s="171"/>
      <c r="R4" s="172"/>
      <c r="S4" s="173"/>
      <c r="T4" s="173"/>
      <c r="U4" s="174"/>
      <c r="V4" s="171"/>
      <c r="W4" s="172"/>
      <c r="X4" s="173"/>
      <c r="Y4" s="173"/>
      <c r="Z4" s="174"/>
      <c r="AA4" s="86">
        <v>7</v>
      </c>
      <c r="AB4" s="87">
        <v>5</v>
      </c>
      <c r="AC4" s="88">
        <v>2</v>
      </c>
      <c r="AD4" s="89">
        <v>330000</v>
      </c>
      <c r="AE4" s="90">
        <v>330000</v>
      </c>
      <c r="AF4" s="90">
        <v>285000</v>
      </c>
      <c r="AG4" s="90">
        <v>330000</v>
      </c>
      <c r="AH4" s="91">
        <v>520000</v>
      </c>
    </row>
    <row r="5" spans="1:34" ht="24.75" customHeight="1" x14ac:dyDescent="0.15">
      <c r="A5" s="126">
        <v>3</v>
      </c>
      <c r="B5" s="127">
        <v>5.8000000000000003E-2</v>
      </c>
      <c r="C5" s="128">
        <v>0</v>
      </c>
      <c r="D5" s="129">
        <v>22800</v>
      </c>
      <c r="E5" s="129">
        <v>17600</v>
      </c>
      <c r="F5" s="130">
        <v>630000</v>
      </c>
      <c r="G5" s="127">
        <v>2.3E-2</v>
      </c>
      <c r="H5" s="128">
        <v>0</v>
      </c>
      <c r="I5" s="129">
        <v>9000</v>
      </c>
      <c r="J5" s="129">
        <v>6900</v>
      </c>
      <c r="K5" s="130">
        <v>190000</v>
      </c>
      <c r="L5" s="127">
        <v>1.7999999999999999E-2</v>
      </c>
      <c r="M5" s="128">
        <v>0</v>
      </c>
      <c r="N5" s="129">
        <v>9800</v>
      </c>
      <c r="O5" s="129">
        <v>5500</v>
      </c>
      <c r="P5" s="130">
        <v>170000</v>
      </c>
      <c r="Q5" s="175"/>
      <c r="R5" s="176"/>
      <c r="S5" s="177"/>
      <c r="T5" s="177"/>
      <c r="U5" s="178"/>
      <c r="V5" s="175"/>
      <c r="W5" s="176"/>
      <c r="X5" s="177"/>
      <c r="Y5" s="177"/>
      <c r="Z5" s="178"/>
      <c r="AA5" s="131">
        <v>7</v>
      </c>
      <c r="AB5" s="82">
        <v>5</v>
      </c>
      <c r="AC5" s="83">
        <v>2</v>
      </c>
      <c r="AD5" s="132">
        <v>430000</v>
      </c>
      <c r="AE5" s="133">
        <v>430000</v>
      </c>
      <c r="AF5" s="133">
        <v>285000</v>
      </c>
      <c r="AG5" s="133">
        <v>430000</v>
      </c>
      <c r="AH5" s="134">
        <v>520000</v>
      </c>
    </row>
    <row r="6" spans="1:34" ht="24.75" customHeight="1" x14ac:dyDescent="0.15">
      <c r="A6" s="84">
        <v>4</v>
      </c>
      <c r="B6" s="85">
        <v>5.8000000000000003E-2</v>
      </c>
      <c r="C6" s="1">
        <v>0</v>
      </c>
      <c r="D6" s="2">
        <v>22800</v>
      </c>
      <c r="E6" s="2">
        <v>17600</v>
      </c>
      <c r="F6" s="3">
        <v>650000</v>
      </c>
      <c r="G6" s="85">
        <v>2.3E-2</v>
      </c>
      <c r="H6" s="1">
        <v>0</v>
      </c>
      <c r="I6" s="2">
        <v>9000</v>
      </c>
      <c r="J6" s="2">
        <v>6900</v>
      </c>
      <c r="K6" s="3">
        <v>200000</v>
      </c>
      <c r="L6" s="85">
        <v>1.7999999999999999E-2</v>
      </c>
      <c r="M6" s="1">
        <v>0</v>
      </c>
      <c r="N6" s="2">
        <v>9800</v>
      </c>
      <c r="O6" s="2">
        <v>5500</v>
      </c>
      <c r="P6" s="3">
        <v>170000</v>
      </c>
      <c r="Q6" s="179"/>
      <c r="R6" s="180"/>
      <c r="S6" s="181"/>
      <c r="T6" s="181"/>
      <c r="U6" s="182"/>
      <c r="V6" s="179"/>
      <c r="W6" s="180"/>
      <c r="X6" s="181"/>
      <c r="Y6" s="181"/>
      <c r="Z6" s="182"/>
      <c r="AA6" s="86">
        <v>7</v>
      </c>
      <c r="AB6" s="87">
        <v>5</v>
      </c>
      <c r="AC6" s="88">
        <v>2</v>
      </c>
      <c r="AD6" s="89">
        <v>430000</v>
      </c>
      <c r="AE6" s="90">
        <v>430000</v>
      </c>
      <c r="AF6" s="90">
        <v>285000</v>
      </c>
      <c r="AG6" s="90">
        <v>430000</v>
      </c>
      <c r="AH6" s="91">
        <v>520000</v>
      </c>
    </row>
    <row r="7" spans="1:34" ht="24.75" customHeight="1" x14ac:dyDescent="0.15">
      <c r="A7" s="149">
        <v>5</v>
      </c>
      <c r="B7" s="85">
        <v>5.8000000000000003E-2</v>
      </c>
      <c r="C7" s="1">
        <v>0</v>
      </c>
      <c r="D7" s="2">
        <v>22800</v>
      </c>
      <c r="E7" s="2">
        <v>17600</v>
      </c>
      <c r="F7" s="3">
        <v>650000</v>
      </c>
      <c r="G7" s="85">
        <v>2.3E-2</v>
      </c>
      <c r="H7" s="1">
        <v>0</v>
      </c>
      <c r="I7" s="2">
        <v>9000</v>
      </c>
      <c r="J7" s="2">
        <v>6900</v>
      </c>
      <c r="K7" s="3">
        <v>220000</v>
      </c>
      <c r="L7" s="85">
        <v>1.7999999999999999E-2</v>
      </c>
      <c r="M7" s="1">
        <v>0</v>
      </c>
      <c r="N7" s="2">
        <v>9800</v>
      </c>
      <c r="O7" s="2">
        <v>5500</v>
      </c>
      <c r="P7" s="3">
        <v>170000</v>
      </c>
      <c r="Q7" s="179"/>
      <c r="R7" s="180"/>
      <c r="S7" s="181"/>
      <c r="T7" s="181"/>
      <c r="U7" s="182"/>
      <c r="V7" s="179"/>
      <c r="W7" s="180"/>
      <c r="X7" s="181"/>
      <c r="Y7" s="181"/>
      <c r="Z7" s="182"/>
      <c r="AA7" s="86">
        <v>7</v>
      </c>
      <c r="AB7" s="87">
        <v>5</v>
      </c>
      <c r="AC7" s="88">
        <v>2</v>
      </c>
      <c r="AD7" s="89">
        <v>430000</v>
      </c>
      <c r="AE7" s="90">
        <v>430000</v>
      </c>
      <c r="AF7" s="150">
        <v>290000</v>
      </c>
      <c r="AG7" s="90">
        <v>430000</v>
      </c>
      <c r="AH7" s="151">
        <v>535000</v>
      </c>
    </row>
    <row r="8" spans="1:34" ht="24.75" customHeight="1" x14ac:dyDescent="0.15">
      <c r="A8" s="154">
        <v>6</v>
      </c>
      <c r="B8" s="85">
        <v>5.8000000000000003E-2</v>
      </c>
      <c r="C8" s="1">
        <v>0</v>
      </c>
      <c r="D8" s="2">
        <v>22800</v>
      </c>
      <c r="E8" s="2">
        <v>17600</v>
      </c>
      <c r="F8" s="3">
        <v>650000</v>
      </c>
      <c r="G8" s="85">
        <v>2.3E-2</v>
      </c>
      <c r="H8" s="1">
        <v>0</v>
      </c>
      <c r="I8" s="2">
        <v>9000</v>
      </c>
      <c r="J8" s="2">
        <v>6900</v>
      </c>
      <c r="K8" s="3">
        <v>240000</v>
      </c>
      <c r="L8" s="85">
        <v>1.7999999999999999E-2</v>
      </c>
      <c r="M8" s="1">
        <v>0</v>
      </c>
      <c r="N8" s="2">
        <v>9800</v>
      </c>
      <c r="O8" s="2">
        <v>5500</v>
      </c>
      <c r="P8" s="3">
        <v>170000</v>
      </c>
      <c r="Q8" s="179"/>
      <c r="R8" s="180"/>
      <c r="S8" s="181"/>
      <c r="T8" s="181"/>
      <c r="U8" s="182"/>
      <c r="V8" s="179"/>
      <c r="W8" s="180"/>
      <c r="X8" s="181"/>
      <c r="Y8" s="181"/>
      <c r="Z8" s="182"/>
      <c r="AA8" s="86">
        <v>7</v>
      </c>
      <c r="AB8" s="87">
        <v>5</v>
      </c>
      <c r="AC8" s="88">
        <v>2</v>
      </c>
      <c r="AD8" s="89">
        <v>430000</v>
      </c>
      <c r="AE8" s="90">
        <v>430000</v>
      </c>
      <c r="AF8" s="150">
        <v>295000</v>
      </c>
      <c r="AG8" s="90">
        <v>430000</v>
      </c>
      <c r="AH8" s="151">
        <v>545000</v>
      </c>
    </row>
    <row r="9" spans="1:34" ht="24.75" customHeight="1" x14ac:dyDescent="0.15">
      <c r="A9" s="169">
        <v>7</v>
      </c>
      <c r="B9" s="85">
        <v>5.8000000000000003E-2</v>
      </c>
      <c r="C9" s="1">
        <v>0</v>
      </c>
      <c r="D9" s="2">
        <v>22800</v>
      </c>
      <c r="E9" s="2">
        <v>17600</v>
      </c>
      <c r="F9" s="170">
        <v>660000</v>
      </c>
      <c r="G9" s="85">
        <v>2.3E-2</v>
      </c>
      <c r="H9" s="1">
        <v>0</v>
      </c>
      <c r="I9" s="2">
        <v>9000</v>
      </c>
      <c r="J9" s="2">
        <v>6900</v>
      </c>
      <c r="K9" s="170">
        <v>260000</v>
      </c>
      <c r="L9" s="85">
        <v>1.7999999999999999E-2</v>
      </c>
      <c r="M9" s="1">
        <v>0</v>
      </c>
      <c r="N9" s="2">
        <v>9800</v>
      </c>
      <c r="O9" s="2">
        <v>5500</v>
      </c>
      <c r="P9" s="3">
        <v>170000</v>
      </c>
      <c r="Q9" s="179"/>
      <c r="R9" s="180"/>
      <c r="S9" s="181"/>
      <c r="T9" s="181"/>
      <c r="U9" s="182"/>
      <c r="V9" s="179"/>
      <c r="W9" s="180"/>
      <c r="X9" s="181"/>
      <c r="Y9" s="181"/>
      <c r="Z9" s="182"/>
      <c r="AA9" s="86">
        <v>7</v>
      </c>
      <c r="AB9" s="87">
        <v>5</v>
      </c>
      <c r="AC9" s="88">
        <v>2</v>
      </c>
      <c r="AD9" s="89">
        <v>430000</v>
      </c>
      <c r="AE9" s="90">
        <v>430000</v>
      </c>
      <c r="AF9" s="150">
        <v>305000</v>
      </c>
      <c r="AG9" s="90">
        <v>430000</v>
      </c>
      <c r="AH9" s="151">
        <v>560000</v>
      </c>
    </row>
    <row r="10" spans="1:34" ht="24.75" customHeight="1" x14ac:dyDescent="0.15">
      <c r="A10" s="152">
        <v>8</v>
      </c>
      <c r="B10" s="159">
        <v>5.8599999999999999E-2</v>
      </c>
      <c r="C10" s="160">
        <v>0</v>
      </c>
      <c r="D10" s="161">
        <v>24100</v>
      </c>
      <c r="E10" s="161">
        <v>17600</v>
      </c>
      <c r="F10" s="153">
        <v>670000</v>
      </c>
      <c r="G10" s="159">
        <v>2.4500000000000001E-2</v>
      </c>
      <c r="H10" s="160">
        <v>0</v>
      </c>
      <c r="I10" s="161">
        <v>10100</v>
      </c>
      <c r="J10" s="161">
        <v>7300</v>
      </c>
      <c r="K10" s="153">
        <v>260000</v>
      </c>
      <c r="L10" s="159">
        <v>1.9599999999999999E-2</v>
      </c>
      <c r="M10" s="160">
        <v>0</v>
      </c>
      <c r="N10" s="161">
        <v>10700</v>
      </c>
      <c r="O10" s="161">
        <v>5800</v>
      </c>
      <c r="P10" s="153">
        <v>170000</v>
      </c>
      <c r="Q10" s="159">
        <v>3.0000000000000001E-3</v>
      </c>
      <c r="R10" s="160">
        <v>0</v>
      </c>
      <c r="S10" s="161">
        <v>1400</v>
      </c>
      <c r="T10" s="161">
        <v>900</v>
      </c>
      <c r="U10" s="153">
        <v>30000</v>
      </c>
      <c r="V10" s="179"/>
      <c r="W10" s="180"/>
      <c r="X10" s="161">
        <v>100</v>
      </c>
      <c r="Y10" s="181"/>
      <c r="Z10" s="182"/>
      <c r="AA10" s="162">
        <v>7</v>
      </c>
      <c r="AB10" s="163">
        <v>5</v>
      </c>
      <c r="AC10" s="164">
        <v>2</v>
      </c>
      <c r="AD10" s="165">
        <v>430000</v>
      </c>
      <c r="AE10" s="166">
        <v>430000</v>
      </c>
      <c r="AF10" s="167">
        <v>310000</v>
      </c>
      <c r="AG10" s="166">
        <v>430000</v>
      </c>
      <c r="AH10" s="168">
        <v>570000</v>
      </c>
    </row>
    <row r="11" spans="1:34" ht="24.75" customHeight="1" thickBot="1" x14ac:dyDescent="0.2">
      <c r="A11" s="141"/>
      <c r="B11" s="142"/>
      <c r="C11" s="143"/>
      <c r="D11" s="143"/>
      <c r="E11" s="143"/>
      <c r="F11" s="144"/>
      <c r="G11" s="142"/>
      <c r="H11" s="143"/>
      <c r="I11" s="143"/>
      <c r="J11" s="143"/>
      <c r="K11" s="144"/>
      <c r="L11" s="142"/>
      <c r="M11" s="143"/>
      <c r="N11" s="143"/>
      <c r="O11" s="143"/>
      <c r="P11" s="144"/>
      <c r="Q11" s="142"/>
      <c r="R11" s="143"/>
      <c r="S11" s="143"/>
      <c r="T11" s="143"/>
      <c r="U11" s="144"/>
      <c r="V11" s="142"/>
      <c r="W11" s="143"/>
      <c r="X11" s="143"/>
      <c r="Y11" s="143"/>
      <c r="Z11" s="144"/>
      <c r="AA11" s="142"/>
      <c r="AB11" s="143"/>
      <c r="AC11" s="144"/>
      <c r="AD11" s="142"/>
      <c r="AE11" s="143"/>
      <c r="AF11" s="143"/>
      <c r="AG11" s="143"/>
      <c r="AH11" s="145"/>
    </row>
    <row r="12" spans="1:34" ht="24.75" customHeight="1" x14ac:dyDescent="0.15"/>
    <row r="13" spans="1:34" ht="24.75" customHeight="1" x14ac:dyDescent="0.15"/>
    <row r="14" spans="1:34" ht="24.75" customHeight="1" x14ac:dyDescent="0.15">
      <c r="B14" s="92"/>
    </row>
    <row r="15" spans="1:34" ht="24.75" customHeight="1" x14ac:dyDescent="0.15"/>
    <row r="16" spans="1:34" ht="24.75" customHeight="1" x14ac:dyDescent="0.15"/>
    <row r="17" spans="2:2" ht="24.75" customHeight="1" x14ac:dyDescent="0.15"/>
    <row r="18" spans="2:2" ht="24.75" customHeight="1" x14ac:dyDescent="0.15"/>
    <row r="23" spans="2:2" x14ac:dyDescent="0.15">
      <c r="B23" s="92"/>
    </row>
  </sheetData>
  <sheetProtection algorithmName="SHA-512" hashValue="7bglGuYkcbYtuDnkAaoImopjVY5BdQWlyMQNAEAkDDWaPaCi3fouIsO8DqgM7+1Y+ILHmYPeiLrsZBZ2WEVvaQ==" saltValue="mQ+NCYiSmV6W2uLN/XehTw==" spinCount="100000" sheet="1" objects="1" scenarios="1"/>
  <mergeCells count="10">
    <mergeCell ref="L2:P2"/>
    <mergeCell ref="B1:P1"/>
    <mergeCell ref="AD1:AH1"/>
    <mergeCell ref="AG2:AH2"/>
    <mergeCell ref="AA1:AC2"/>
    <mergeCell ref="AE2:AF2"/>
    <mergeCell ref="B2:F2"/>
    <mergeCell ref="G2:K2"/>
    <mergeCell ref="Q2:U2"/>
    <mergeCell ref="V2:Z2"/>
  </mergeCells>
  <phoneticPr fontId="2"/>
  <pageMargins left="0.75" right="0.75" top="1" bottom="1" header="0.51200000000000001" footer="0.51200000000000001"/>
  <pageSetup paperSize="9" orientation="portrait" verticalDpi="18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試算</vt:lpstr>
      <vt:lpstr>税率一覧</vt:lpstr>
      <vt:lpstr>試算!Print_Area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陽子</dc:creator>
  <cp:lastModifiedBy>佐藤 陽子</cp:lastModifiedBy>
  <cp:lastPrinted>2023-04-26T04:36:40Z</cp:lastPrinted>
  <dcterms:created xsi:type="dcterms:W3CDTF">2003-11-10T08:05:56Z</dcterms:created>
  <dcterms:modified xsi:type="dcterms:W3CDTF">2026-06-30T06:12:34Z</dcterms:modified>
</cp:coreProperties>
</file>