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N:\税務課\☆賦課係\国民健康保険税\R7\国保-試算シートHP-UP用\"/>
    </mc:Choice>
  </mc:AlternateContent>
  <xr:revisionPtr revIDLastSave="0" documentId="13_ncr:1_{B57788E3-9297-4016-9115-9B5188D1E416}" xr6:coauthVersionLast="36" xr6:coauthVersionMax="36" xr10:uidLastSave="{00000000-0000-0000-0000-000000000000}"/>
  <bookViews>
    <workbookView xWindow="0" yWindow="0" windowWidth="28800" windowHeight="11760" xr2:uid="{00000000-000D-0000-FFFF-FFFF00000000}"/>
  </bookViews>
  <sheets>
    <sheet name="試算" sheetId="1" r:id="rId1"/>
    <sheet name="税率一覧" sheetId="2" r:id="rId2"/>
  </sheets>
  <definedNames>
    <definedName name="_xlnm.Print_Area" localSheetId="0">試算!$A$6:$AL$141</definedName>
  </definedNames>
  <calcPr calcId="191029"/>
</workbook>
</file>

<file path=xl/calcChain.xml><?xml version="1.0" encoding="utf-8"?>
<calcChain xmlns="http://schemas.openxmlformats.org/spreadsheetml/2006/main">
  <c r="AA14" i="1" l="1"/>
  <c r="D121" i="1" l="1"/>
  <c r="AF122" i="1"/>
  <c r="AF123" i="1"/>
  <c r="T123" i="1"/>
  <c r="T122" i="1"/>
  <c r="T121" i="1"/>
  <c r="M76" i="1"/>
  <c r="AD14" i="1"/>
  <c r="X14" i="1"/>
  <c r="AD13" i="1"/>
  <c r="AA13" i="1"/>
  <c r="X13" i="1"/>
  <c r="AD12" i="1"/>
  <c r="AA12" i="1"/>
  <c r="X12" i="1"/>
  <c r="AD11" i="1"/>
  <c r="AA11" i="1"/>
  <c r="X11" i="1"/>
  <c r="F121" i="1" l="1"/>
  <c r="C38" i="1"/>
  <c r="C39" i="1" s="1"/>
  <c r="C18" i="1" l="1"/>
  <c r="C40" i="1"/>
  <c r="AE25" i="1" l="1"/>
  <c r="F40" i="1" l="1"/>
  <c r="B48" i="1" s="1"/>
  <c r="I40" i="1"/>
  <c r="L40" i="1"/>
  <c r="O40" i="1"/>
  <c r="R40" i="1"/>
  <c r="U40" i="1"/>
  <c r="X40" i="1"/>
  <c r="AA40" i="1"/>
  <c r="AD40" i="1"/>
  <c r="F38" i="1"/>
  <c r="F39" i="1" s="1"/>
  <c r="I38" i="1"/>
  <c r="L38" i="1"/>
  <c r="O38" i="1"/>
  <c r="R38" i="1"/>
  <c r="U38" i="1"/>
  <c r="X38" i="1"/>
  <c r="AA38" i="1"/>
  <c r="AD38" i="1"/>
  <c r="F23" i="1"/>
  <c r="I23" i="1"/>
  <c r="L23" i="1"/>
  <c r="O23" i="1"/>
  <c r="R23" i="1"/>
  <c r="U23" i="1"/>
  <c r="X23" i="1"/>
  <c r="AA23" i="1"/>
  <c r="AD23" i="1"/>
  <c r="L41" i="1" l="1"/>
  <c r="L39" i="1"/>
  <c r="O41" i="1"/>
  <c r="O39" i="1"/>
  <c r="AA41" i="1"/>
  <c r="AA39" i="1"/>
  <c r="I41" i="1"/>
  <c r="I39" i="1"/>
  <c r="AD41" i="1"/>
  <c r="AD39" i="1"/>
  <c r="X41" i="1"/>
  <c r="X39" i="1"/>
  <c r="U41" i="1"/>
  <c r="U39" i="1"/>
  <c r="R41" i="1"/>
  <c r="R39" i="1"/>
  <c r="F41" i="1"/>
  <c r="B49" i="1"/>
  <c r="AA123" i="1"/>
  <c r="B46" i="1" l="1"/>
  <c r="C41" i="1"/>
  <c r="B51" i="1" s="1"/>
  <c r="C33" i="1"/>
  <c r="C23" i="1"/>
  <c r="AA121" i="1" l="1"/>
  <c r="AA122" i="1"/>
  <c r="AI121" i="1" l="1"/>
  <c r="C121" i="1" s="1"/>
  <c r="I33" i="1"/>
  <c r="B130" i="1"/>
  <c r="D123" i="1"/>
  <c r="B121" i="1" l="1"/>
  <c r="F54" i="1"/>
  <c r="I54" i="1"/>
  <c r="L54" i="1"/>
  <c r="O54" i="1"/>
  <c r="R54" i="1"/>
  <c r="U54" i="1"/>
  <c r="X54" i="1"/>
  <c r="AA54" i="1"/>
  <c r="AD54" i="1"/>
  <c r="B132" i="1"/>
  <c r="D122" i="1"/>
  <c r="H84" i="1"/>
  <c r="B63" i="1"/>
  <c r="B88" i="1"/>
  <c r="B87" i="1"/>
  <c r="B86" i="1"/>
  <c r="B85" i="1"/>
  <c r="B84" i="1"/>
  <c r="B83" i="1"/>
  <c r="B82" i="1"/>
  <c r="B81" i="1"/>
  <c r="B80" i="1"/>
  <c r="M92" i="1"/>
  <c r="M60" i="1"/>
  <c r="H76" i="1"/>
  <c r="L121" i="1"/>
  <c r="J121" i="1"/>
  <c r="H100" i="1"/>
  <c r="H83" i="1"/>
  <c r="H86" i="1"/>
  <c r="D64" i="1"/>
  <c r="H98" i="1"/>
  <c r="C17" i="1"/>
  <c r="F33" i="1"/>
  <c r="F19" i="1"/>
  <c r="C19" i="1"/>
  <c r="I19" i="1"/>
  <c r="L19" i="1"/>
  <c r="O19" i="1"/>
  <c r="R19" i="1"/>
  <c r="U19" i="1"/>
  <c r="X19" i="1"/>
  <c r="AA19" i="1"/>
  <c r="AD19" i="1"/>
  <c r="H66" i="1"/>
  <c r="H68" i="1"/>
  <c r="H70" i="1"/>
  <c r="H72" i="1"/>
  <c r="B103" i="1"/>
  <c r="B102" i="1"/>
  <c r="B104" i="1"/>
  <c r="B72" i="1"/>
  <c r="B71" i="1"/>
  <c r="B70" i="1"/>
  <c r="AA33" i="1"/>
  <c r="W9" i="1"/>
  <c r="B101" i="1"/>
  <c r="X33" i="1"/>
  <c r="B100" i="1"/>
  <c r="B99" i="1"/>
  <c r="B98" i="1"/>
  <c r="B97" i="1"/>
  <c r="B96" i="1"/>
  <c r="B69" i="1"/>
  <c r="B68" i="1"/>
  <c r="B67" i="1"/>
  <c r="B66" i="1"/>
  <c r="B65" i="1"/>
  <c r="B64" i="1"/>
  <c r="U33" i="1"/>
  <c r="R33" i="1"/>
  <c r="O33" i="1"/>
  <c r="L33" i="1"/>
  <c r="H85" i="1"/>
  <c r="H87" i="1"/>
  <c r="H88" i="1"/>
  <c r="H69" i="1"/>
  <c r="H103" i="1"/>
  <c r="H101" i="1"/>
  <c r="H96" i="1"/>
  <c r="H71" i="1"/>
  <c r="H67" i="1"/>
  <c r="H102" i="1"/>
  <c r="H99" i="1"/>
  <c r="H97" i="1"/>
  <c r="H104" i="1"/>
  <c r="C54" i="1"/>
  <c r="B95" i="1"/>
  <c r="B79" i="1"/>
  <c r="P122" i="1" l="1"/>
  <c r="H82" i="1"/>
  <c r="D104" i="1"/>
  <c r="L104" i="1" s="1"/>
  <c r="D72" i="1"/>
  <c r="L72" i="1" s="1"/>
  <c r="D88" i="1"/>
  <c r="L88" i="1" s="1"/>
  <c r="D86" i="1"/>
  <c r="L86" i="1" s="1"/>
  <c r="D102" i="1"/>
  <c r="L102" i="1" s="1"/>
  <c r="D70" i="1"/>
  <c r="L70" i="1" s="1"/>
  <c r="D100" i="1"/>
  <c r="L100" i="1" s="1"/>
  <c r="D68" i="1"/>
  <c r="L68" i="1" s="1"/>
  <c r="D84" i="1"/>
  <c r="L84" i="1" s="1"/>
  <c r="D83" i="1"/>
  <c r="L83" i="1" s="1"/>
  <c r="D99" i="1"/>
  <c r="L99" i="1" s="1"/>
  <c r="D67" i="1"/>
  <c r="L67" i="1" s="1"/>
  <c r="D87" i="1"/>
  <c r="L87" i="1" s="1"/>
  <c r="D103" i="1"/>
  <c r="L103" i="1" s="1"/>
  <c r="D71" i="1"/>
  <c r="L71" i="1" s="1"/>
  <c r="D101" i="1"/>
  <c r="L101" i="1" s="1"/>
  <c r="D69" i="1"/>
  <c r="L69" i="1" s="1"/>
  <c r="D85" i="1"/>
  <c r="L85" i="1" s="1"/>
  <c r="J122" i="1"/>
  <c r="D82" i="1"/>
  <c r="D98" i="1"/>
  <c r="L98" i="1" s="1"/>
  <c r="D66" i="1"/>
  <c r="L66" i="1" s="1"/>
  <c r="B44" i="1"/>
  <c r="D97" i="1"/>
  <c r="L97" i="1" s="1"/>
  <c r="D81" i="1"/>
  <c r="D65" i="1"/>
  <c r="H64" i="1"/>
  <c r="H63" i="1"/>
  <c r="D96" i="1"/>
  <c r="L96" i="1" s="1"/>
  <c r="D80" i="1"/>
  <c r="D79" i="1"/>
  <c r="D95" i="1"/>
  <c r="D63" i="1"/>
  <c r="H121" i="1"/>
  <c r="P121" i="1"/>
  <c r="H79" i="1"/>
  <c r="B131" i="1"/>
  <c r="H65" i="1"/>
  <c r="H95" i="1"/>
  <c r="N121" i="1"/>
  <c r="L122" i="1"/>
  <c r="F122" i="1"/>
  <c r="N122" i="1"/>
  <c r="H81" i="1"/>
  <c r="H122" i="1"/>
  <c r="F123" i="1"/>
  <c r="H80" i="1"/>
  <c r="H60" i="1"/>
  <c r="P123" i="1"/>
  <c r="N123" i="1"/>
  <c r="J123" i="1"/>
  <c r="H123" i="1"/>
  <c r="L123" i="1"/>
  <c r="L82" i="1" l="1"/>
  <c r="L64" i="1"/>
  <c r="L80" i="1"/>
  <c r="L63" i="1"/>
  <c r="L65" i="1"/>
  <c r="L95" i="1"/>
  <c r="L105" i="1" s="1"/>
  <c r="L81" i="1"/>
  <c r="L79" i="1"/>
  <c r="F130" i="1"/>
  <c r="F132" i="1"/>
  <c r="F131" i="1"/>
  <c r="D89" i="1"/>
  <c r="H73" i="1"/>
  <c r="H105" i="1"/>
  <c r="H89" i="1"/>
  <c r="D105" i="1"/>
  <c r="D73" i="1"/>
  <c r="U131" i="1" l="1"/>
  <c r="AA132" i="1"/>
  <c r="AA131" i="1"/>
  <c r="U132" i="1"/>
  <c r="AA130" i="1"/>
  <c r="U130" i="1"/>
  <c r="O131" i="1"/>
  <c r="O130" i="1"/>
  <c r="O132" i="1"/>
  <c r="L73" i="1"/>
  <c r="P73" i="1" s="1"/>
  <c r="L89" i="1"/>
  <c r="P89" i="1" s="1"/>
  <c r="P74" i="1" l="1"/>
  <c r="P90" i="1"/>
  <c r="V90" i="1" s="1"/>
  <c r="AD130" i="1"/>
  <c r="AE20" i="1"/>
  <c r="X130" i="1" l="1"/>
  <c r="AI123" i="1"/>
  <c r="C123" i="1" s="1"/>
  <c r="B123" i="1" s="1"/>
  <c r="AI122" i="1"/>
  <c r="C122" i="1" s="1"/>
  <c r="B122" i="1" s="1"/>
  <c r="V74" i="1"/>
  <c r="X132" i="1"/>
  <c r="AD132" i="1"/>
  <c r="R131" i="1"/>
  <c r="AD131" i="1"/>
  <c r="R132" i="1"/>
  <c r="R130" i="1"/>
  <c r="X131" i="1"/>
  <c r="H92" i="1"/>
  <c r="P106" i="1" l="1"/>
  <c r="H108" i="1" s="1"/>
  <c r="C130" i="1" s="1"/>
  <c r="L130" i="1"/>
  <c r="L132" i="1"/>
  <c r="L131" i="1"/>
  <c r="D125" i="1"/>
  <c r="O125" i="1" s="1"/>
  <c r="I130" i="1"/>
  <c r="P105" i="1"/>
  <c r="I132" i="1"/>
  <c r="I131" i="1"/>
  <c r="V106" i="1" l="1"/>
  <c r="C132" i="1" l="1"/>
  <c r="AG132" i="1" s="1"/>
  <c r="AG130" i="1"/>
  <c r="H134" i="1" s="1"/>
  <c r="C131" i="1"/>
  <c r="AG131" i="1" s="1"/>
  <c r="P108" i="1"/>
  <c r="T111" i="1" s="1"/>
  <c r="P134" i="1" l="1"/>
  <c r="V111" i="1"/>
  <c r="N111" i="1"/>
  <c r="J111" i="1"/>
  <c r="R111" i="1"/>
  <c r="P111" i="1"/>
  <c r="H111" i="1"/>
  <c r="L111" i="1"/>
  <c r="F111" i="1" l="1"/>
  <c r="X111" i="1" s="1"/>
  <c r="L137" i="1"/>
  <c r="V137" i="1"/>
  <c r="J137" i="1"/>
  <c r="N137" i="1"/>
  <c r="T137" i="1"/>
  <c r="P137" i="1"/>
  <c r="R137" i="1"/>
  <c r="H137" i="1"/>
  <c r="F137" i="1" l="1"/>
  <c r="X137" i="1" s="1"/>
</calcChain>
</file>

<file path=xl/sharedStrings.xml><?xml version="1.0" encoding="utf-8"?>
<sst xmlns="http://schemas.openxmlformats.org/spreadsheetml/2006/main" count="239" uniqueCount="136">
  <si>
    <t>減 額 さ れ る 額</t>
    <phoneticPr fontId="2"/>
  </si>
  <si>
    <t>平等割（一世帯）</t>
    <phoneticPr fontId="2"/>
  </si>
  <si>
    <t>均等割（一人につき）</t>
    <phoneticPr fontId="2"/>
  </si>
  <si>
    <t>医療分</t>
    <phoneticPr fontId="2"/>
  </si>
  <si>
    <t>介護分</t>
    <phoneticPr fontId="2"/>
  </si>
  <si>
    <t>医療</t>
    <rPh sb="0" eb="2">
      <t>イリョウ</t>
    </rPh>
    <phoneticPr fontId="2"/>
  </si>
  <si>
    <t>介護</t>
    <rPh sb="0" eb="2">
      <t>カイゴ</t>
    </rPh>
    <phoneticPr fontId="2"/>
  </si>
  <si>
    <t>所得割</t>
    <rPh sb="0" eb="2">
      <t>ショトク</t>
    </rPh>
    <rPh sb="2" eb="3">
      <t>ワリ</t>
    </rPh>
    <phoneticPr fontId="2"/>
  </si>
  <si>
    <t>資産割</t>
    <rPh sb="0" eb="2">
      <t>シサン</t>
    </rPh>
    <rPh sb="2" eb="3">
      <t>ワリ</t>
    </rPh>
    <phoneticPr fontId="2"/>
  </si>
  <si>
    <t>均等割</t>
    <rPh sb="0" eb="2">
      <t>キントウ</t>
    </rPh>
    <rPh sb="2" eb="3">
      <t>ワリ</t>
    </rPh>
    <phoneticPr fontId="2"/>
  </si>
  <si>
    <t>平等割</t>
    <rPh sb="0" eb="2">
      <t>ビョウドウ</t>
    </rPh>
    <rPh sb="2" eb="3">
      <t>ワリ</t>
    </rPh>
    <phoneticPr fontId="2"/>
  </si>
  <si>
    <t>４０歳以上６５歳未満　　→　　１　　を入力</t>
    <rPh sb="2" eb="3">
      <t>サイ</t>
    </rPh>
    <rPh sb="3" eb="5">
      <t>イジョウ</t>
    </rPh>
    <rPh sb="7" eb="8">
      <t>サイ</t>
    </rPh>
    <rPh sb="8" eb="10">
      <t>ミマン</t>
    </rPh>
    <rPh sb="19" eb="21">
      <t>ニュウリョク</t>
    </rPh>
    <phoneticPr fontId="2"/>
  </si>
  <si>
    <t>給与所得</t>
    <rPh sb="0" eb="2">
      <t>キュウヨ</t>
    </rPh>
    <rPh sb="2" eb="4">
      <t>ショトク</t>
    </rPh>
    <phoneticPr fontId="2"/>
  </si>
  <si>
    <t>公的年金所得</t>
    <rPh sb="0" eb="2">
      <t>コウテキ</t>
    </rPh>
    <rPh sb="2" eb="4">
      <t>ネンキン</t>
    </rPh>
    <rPh sb="4" eb="6">
      <t>ショトク</t>
    </rPh>
    <phoneticPr fontId="2"/>
  </si>
  <si>
    <t>譲渡所得</t>
    <rPh sb="0" eb="2">
      <t>ジョウト</t>
    </rPh>
    <rPh sb="2" eb="4">
      <t>ショトク</t>
    </rPh>
    <phoneticPr fontId="2"/>
  </si>
  <si>
    <t>その他の所得</t>
    <rPh sb="0" eb="3">
      <t>ソノタ</t>
    </rPh>
    <rPh sb="4" eb="6">
      <t>ショトク</t>
    </rPh>
    <phoneticPr fontId="2"/>
  </si>
  <si>
    <t>国民健康保険税の算出</t>
    <rPh sb="0" eb="7">
      <t>コクミンケンコウホケンゼイ</t>
    </rPh>
    <rPh sb="8" eb="10">
      <t>サンシュツ</t>
    </rPh>
    <phoneticPr fontId="2"/>
  </si>
  <si>
    <t>平等割　　</t>
    <rPh sb="0" eb="2">
      <t>ビョウドウ</t>
    </rPh>
    <rPh sb="2" eb="3">
      <t>ワリ</t>
    </rPh>
    <phoneticPr fontId="2"/>
  </si>
  <si>
    <t>円</t>
    <rPh sb="0" eb="1">
      <t>エン</t>
    </rPh>
    <phoneticPr fontId="2"/>
  </si>
  <si>
    <t>個人計</t>
    <rPh sb="0" eb="2">
      <t>コジン</t>
    </rPh>
    <rPh sb="2" eb="3">
      <t>ケイ</t>
    </rPh>
    <phoneticPr fontId="2"/>
  </si>
  <si>
    <t>世帯合計</t>
    <rPh sb="0" eb="2">
      <t>セタイ</t>
    </rPh>
    <rPh sb="2" eb="4">
      <t>ゴウケイ</t>
    </rPh>
    <phoneticPr fontId="2"/>
  </si>
  <si>
    <t>（平等割含む）</t>
    <rPh sb="1" eb="3">
      <t>ビョウドウ</t>
    </rPh>
    <rPh sb="3" eb="4">
      <t>ワ</t>
    </rPh>
    <rPh sb="4" eb="5">
      <t>フク</t>
    </rPh>
    <phoneticPr fontId="2"/>
  </si>
  <si>
    <t>計</t>
    <rPh sb="0" eb="1">
      <t>ケイ</t>
    </rPh>
    <phoneticPr fontId="2"/>
  </si>
  <si>
    <t>円です。</t>
    <rPh sb="0" eb="1">
      <t>エン</t>
    </rPh>
    <phoneticPr fontId="2"/>
  </si>
  <si>
    <t>１期</t>
    <rPh sb="1" eb="2">
      <t>キ</t>
    </rPh>
    <phoneticPr fontId="2"/>
  </si>
  <si>
    <t>２期</t>
    <rPh sb="1" eb="2">
      <t>キ</t>
    </rPh>
    <phoneticPr fontId="2"/>
  </si>
  <si>
    <t>３期</t>
    <rPh sb="1" eb="2">
      <t>キ</t>
    </rPh>
    <phoneticPr fontId="2"/>
  </si>
  <si>
    <t>４期</t>
    <rPh sb="1" eb="2">
      <t>キ</t>
    </rPh>
    <phoneticPr fontId="2"/>
  </si>
  <si>
    <t>５期</t>
    <rPh sb="1" eb="2">
      <t>キ</t>
    </rPh>
    <phoneticPr fontId="2"/>
  </si>
  <si>
    <t>６期</t>
    <rPh sb="1" eb="2">
      <t>キ</t>
    </rPh>
    <phoneticPr fontId="2"/>
  </si>
  <si>
    <t>７期</t>
    <rPh sb="1" eb="2">
      <t>キ</t>
    </rPh>
    <phoneticPr fontId="2"/>
  </si>
  <si>
    <t>８期</t>
    <rPh sb="1" eb="2">
      <t>キ</t>
    </rPh>
    <phoneticPr fontId="2"/>
  </si>
  <si>
    <t>９期</t>
    <rPh sb="1" eb="2">
      <t>キ</t>
    </rPh>
    <phoneticPr fontId="2"/>
  </si>
  <si>
    <t>合計</t>
    <rPh sb="0" eb="2">
      <t>ゴウケイ</t>
    </rPh>
    <phoneticPr fontId="2"/>
  </si>
  <si>
    <t>保険税の軽減</t>
    <rPh sb="0" eb="3">
      <t>ホケンゼイ</t>
    </rPh>
    <rPh sb="4" eb="6">
      <t>ケイゲン</t>
    </rPh>
    <phoneticPr fontId="2"/>
  </si>
  <si>
    <t>　（均等割と平等割については、世帯全体の所得金額が、一定の基準額以下の場合減額が適応される場合があります。）</t>
    <phoneticPr fontId="2"/>
  </si>
  <si>
    <t>区　分</t>
    <rPh sb="0" eb="3">
      <t>クブン</t>
    </rPh>
    <phoneticPr fontId="2"/>
  </si>
  <si>
    <t>年税額</t>
    <rPh sb="0" eb="3">
      <t>ネンゼイガク</t>
    </rPh>
    <phoneticPr fontId="2"/>
  </si>
  <si>
    <t>平等割
（医療）</t>
    <rPh sb="0" eb="2">
      <t>ビョウドウ</t>
    </rPh>
    <rPh sb="2" eb="3">
      <t>ワ</t>
    </rPh>
    <rPh sb="5" eb="7">
      <t>イリョウ</t>
    </rPh>
    <phoneticPr fontId="2"/>
  </si>
  <si>
    <t>平等割
（介護）</t>
    <rPh sb="0" eb="2">
      <t>ビョウドウ</t>
    </rPh>
    <rPh sb="2" eb="3">
      <t>ワ</t>
    </rPh>
    <rPh sb="5" eb="7">
      <t>カイゴ</t>
    </rPh>
    <phoneticPr fontId="2"/>
  </si>
  <si>
    <t>均等割
（医療）</t>
    <rPh sb="0" eb="2">
      <t>キントウ</t>
    </rPh>
    <rPh sb="2" eb="3">
      <t>ワリ</t>
    </rPh>
    <rPh sb="5" eb="7">
      <t>イリョウ</t>
    </rPh>
    <phoneticPr fontId="2"/>
  </si>
  <si>
    <t>人数</t>
    <rPh sb="0" eb="2">
      <t>ニンズウ</t>
    </rPh>
    <phoneticPr fontId="2"/>
  </si>
  <si>
    <t>均等割
（介護）</t>
    <rPh sb="0" eb="2">
      <t>キントウ</t>
    </rPh>
    <rPh sb="2" eb="3">
      <t>ワリ</t>
    </rPh>
    <rPh sb="5" eb="7">
      <t>カイゴ</t>
    </rPh>
    <phoneticPr fontId="2"/>
  </si>
  <si>
    <t>軽減後年税額</t>
    <rPh sb="0" eb="2">
      <t>ケイゲン</t>
    </rPh>
    <rPh sb="2" eb="3">
      <t>ゴ</t>
    </rPh>
    <rPh sb="3" eb="6">
      <t>ネンゼイガク</t>
    </rPh>
    <phoneticPr fontId="2"/>
  </si>
  <si>
    <t>-</t>
    <phoneticPr fontId="2"/>
  </si>
  <si>
    <t>-(</t>
    <phoneticPr fontId="2"/>
  </si>
  <si>
    <t>×</t>
    <phoneticPr fontId="2"/>
  </si>
  <si>
    <t>)-(</t>
    <phoneticPr fontId="2"/>
  </si>
  <si>
    <t>)=</t>
    <phoneticPr fontId="2"/>
  </si>
  <si>
    <t>被保険者</t>
    <rPh sb="0" eb="4">
      <t>ヒホケンシャ</t>
    </rPh>
    <phoneticPr fontId="2"/>
  </si>
  <si>
    <t>住所</t>
    <rPh sb="0" eb="2">
      <t>ジュウショ</t>
    </rPh>
    <phoneticPr fontId="2"/>
  </si>
  <si>
    <t>世帯主氏名</t>
    <rPh sb="0" eb="3">
      <t>セタイヌシ</t>
    </rPh>
    <rPh sb="3" eb="5">
      <t>シメイ</t>
    </rPh>
    <phoneticPr fontId="2"/>
  </si>
  <si>
    <t>　国保加入の場合　→　空白</t>
    <rPh sb="1" eb="3">
      <t>コクホ</t>
    </rPh>
    <rPh sb="3" eb="5">
      <t>カニュウ</t>
    </rPh>
    <rPh sb="6" eb="8">
      <t>バアイ</t>
    </rPh>
    <rPh sb="11" eb="13">
      <t>クウハク</t>
    </rPh>
    <phoneticPr fontId="2"/>
  </si>
  <si>
    <t>　社保等加入の場合　→　1</t>
    <phoneticPr fontId="2"/>
  </si>
  <si>
    <t>世帯主が</t>
    <rPh sb="0" eb="3">
      <t>セタイヌシ</t>
    </rPh>
    <phoneticPr fontId="2"/>
  </si>
  <si>
    <t>均等割</t>
    <rPh sb="0" eb="3">
      <t>キントウワ</t>
    </rPh>
    <phoneticPr fontId="2"/>
  </si>
  <si>
    <t>介護分</t>
    <rPh sb="0" eb="2">
      <t>カイゴ</t>
    </rPh>
    <rPh sb="2" eb="3">
      <t>ブン</t>
    </rPh>
    <phoneticPr fontId="2"/>
  </si>
  <si>
    <t>医療分</t>
    <rPh sb="0" eb="2">
      <t>イリョウ</t>
    </rPh>
    <rPh sb="2" eb="3">
      <t>ブン</t>
    </rPh>
    <phoneticPr fontId="2"/>
  </si>
  <si>
    <t>年度</t>
    <rPh sb="0" eb="2">
      <t>ネンド</t>
    </rPh>
    <phoneticPr fontId="2"/>
  </si>
  <si>
    <t>世帯主健康保険種別</t>
    <rPh sb="0" eb="3">
      <t>セタイヌシ</t>
    </rPh>
    <rPh sb="3" eb="5">
      <t>ケンコウ</t>
    </rPh>
    <rPh sb="5" eb="7">
      <t>ホケン</t>
    </rPh>
    <rPh sb="7" eb="9">
      <t>シュベツ</t>
    </rPh>
    <phoneticPr fontId="2"/>
  </si>
  <si>
    <t>名</t>
    <rPh sb="0" eb="1">
      <t>メイ</t>
    </rPh>
    <phoneticPr fontId="2"/>
  </si>
  <si>
    <t>均等割</t>
    <rPh sb="0" eb="3">
      <t>キントウワリ</t>
    </rPh>
    <phoneticPr fontId="2"/>
  </si>
  <si>
    <t>２．加入している（加入する）方の年齢</t>
    <rPh sb="2" eb="4">
      <t>カニュウ</t>
    </rPh>
    <rPh sb="9" eb="11">
      <t>カニュウ</t>
    </rPh>
    <rPh sb="14" eb="15">
      <t>カタ</t>
    </rPh>
    <rPh sb="16" eb="18">
      <t>ネンレイ</t>
    </rPh>
    <phoneticPr fontId="2"/>
  </si>
  <si>
    <t>合計所得</t>
    <rPh sb="0" eb="2">
      <t>ゴウケイ</t>
    </rPh>
    <rPh sb="2" eb="4">
      <t>ショトク</t>
    </rPh>
    <phoneticPr fontId="2"/>
  </si>
  <si>
    <t>４．今年度の固定資産税額</t>
    <rPh sb="2" eb="5">
      <t>コンネンド</t>
    </rPh>
    <rPh sb="6" eb="10">
      <t>コテイシサン</t>
    </rPh>
    <rPh sb="10" eb="11">
      <t>ゼイ</t>
    </rPh>
    <rPh sb="11" eb="12">
      <t>ガク</t>
    </rPh>
    <phoneticPr fontId="2"/>
  </si>
  <si>
    <t>※　４０歳から６４歳までは第２号被保険者となり、国保税の医療分と共に介護保険料を納付することになります。</t>
    <rPh sb="4" eb="5">
      <t>サイ</t>
    </rPh>
    <rPh sb="9" eb="10">
      <t>サイ</t>
    </rPh>
    <rPh sb="13" eb="14">
      <t>ダイ</t>
    </rPh>
    <rPh sb="15" eb="16">
      <t>ゴウ</t>
    </rPh>
    <rPh sb="16" eb="20">
      <t>ヒホケンシャ</t>
    </rPh>
    <rPh sb="24" eb="26">
      <t>コクホ</t>
    </rPh>
    <rPh sb="26" eb="27">
      <t>ゼイ</t>
    </rPh>
    <rPh sb="28" eb="30">
      <t>イリョウ</t>
    </rPh>
    <rPh sb="30" eb="31">
      <t>ブン</t>
    </rPh>
    <rPh sb="32" eb="33">
      <t>トモ</t>
    </rPh>
    <rPh sb="34" eb="36">
      <t>カイゴ</t>
    </rPh>
    <rPh sb="36" eb="39">
      <t>ホケンリョウ</t>
    </rPh>
    <rPh sb="40" eb="42">
      <t>ノウフ</t>
    </rPh>
    <phoneticPr fontId="2"/>
  </si>
  <si>
    <t>１．加入している（加入する）方全員の氏名</t>
    <rPh sb="2" eb="4">
      <t>カニュウ</t>
    </rPh>
    <rPh sb="9" eb="11">
      <t>カニュウ</t>
    </rPh>
    <rPh sb="14" eb="15">
      <t>カタ</t>
    </rPh>
    <rPh sb="15" eb="16">
      <t>ゼンブ</t>
    </rPh>
    <rPh sb="16" eb="17">
      <t>イン</t>
    </rPh>
    <rPh sb="18" eb="20">
      <t>シメイ</t>
    </rPh>
    <phoneticPr fontId="2"/>
  </si>
  <si>
    <t>　　なお、６５歳になると第１号被保険者となり、国保税と共に介護保険料を納めるのではなく、国保税とは別に介護保険料を納付することになります。</t>
    <rPh sb="7" eb="8">
      <t>サイ</t>
    </rPh>
    <rPh sb="12" eb="13">
      <t>ダイ</t>
    </rPh>
    <rPh sb="14" eb="15">
      <t>ゴウ</t>
    </rPh>
    <rPh sb="15" eb="19">
      <t>ヒホケンシャ</t>
    </rPh>
    <rPh sb="23" eb="25">
      <t>コクホ</t>
    </rPh>
    <rPh sb="25" eb="26">
      <t>ゼイ</t>
    </rPh>
    <rPh sb="27" eb="28">
      <t>トモ</t>
    </rPh>
    <rPh sb="29" eb="31">
      <t>カイゴ</t>
    </rPh>
    <rPh sb="31" eb="34">
      <t>ホケンリョウ</t>
    </rPh>
    <rPh sb="35" eb="36">
      <t>オサ</t>
    </rPh>
    <rPh sb="44" eb="46">
      <t>コクホ</t>
    </rPh>
    <rPh sb="46" eb="47">
      <t>ゼイ</t>
    </rPh>
    <rPh sb="49" eb="50">
      <t>ベツ</t>
    </rPh>
    <rPh sb="51" eb="53">
      <t>カイゴ</t>
    </rPh>
    <rPh sb="53" eb="56">
      <t>ホケンリョウ</t>
    </rPh>
    <rPh sb="57" eb="59">
      <t>ノウフ</t>
    </rPh>
    <phoneticPr fontId="2"/>
  </si>
  <si>
    <t>※　今年度課税となっている固定資産税額です。個人の資産の他に、共有資産の持分も含まれます。</t>
    <rPh sb="2" eb="5">
      <t>コンネンド</t>
    </rPh>
    <rPh sb="5" eb="7">
      <t>カゼイ</t>
    </rPh>
    <rPh sb="13" eb="15">
      <t>コテイ</t>
    </rPh>
    <rPh sb="15" eb="17">
      <t>シサン</t>
    </rPh>
    <rPh sb="17" eb="19">
      <t>ゼイガク</t>
    </rPh>
    <rPh sb="22" eb="24">
      <t>コジン</t>
    </rPh>
    <rPh sb="25" eb="27">
      <t>シサン</t>
    </rPh>
    <rPh sb="28" eb="29">
      <t>ホカ</t>
    </rPh>
    <rPh sb="31" eb="33">
      <t>キョウユウ</t>
    </rPh>
    <rPh sb="33" eb="35">
      <t>シサン</t>
    </rPh>
    <rPh sb="36" eb="38">
      <t>モチブン</t>
    </rPh>
    <rPh sb="39" eb="40">
      <t>フク</t>
    </rPh>
    <phoneticPr fontId="2"/>
  </si>
  <si>
    <t>介護該当者合計</t>
    <rPh sb="0" eb="2">
      <t>カイゴ</t>
    </rPh>
    <rPh sb="2" eb="4">
      <t>ガイトウ</t>
    </rPh>
    <rPh sb="4" eb="5">
      <t>シャ</t>
    </rPh>
    <rPh sb="5" eb="7">
      <t>ゴウケイ</t>
    </rPh>
    <phoneticPr fontId="2"/>
  </si>
  <si>
    <t>該当</t>
    <rPh sb="0" eb="2">
      <t>ガイトウ</t>
    </rPh>
    <phoneticPr fontId="2"/>
  </si>
  <si>
    <t>国民健康保険被保険者合計</t>
    <rPh sb="0" eb="2">
      <t>コクミン</t>
    </rPh>
    <rPh sb="2" eb="4">
      <t>ケンコウ</t>
    </rPh>
    <rPh sb="4" eb="6">
      <t>ホケン</t>
    </rPh>
    <rPh sb="6" eb="10">
      <t>ヒホケンシャ</t>
    </rPh>
    <rPh sb="10" eb="12">
      <t>ゴウケイ</t>
    </rPh>
    <phoneticPr fontId="2"/>
  </si>
  <si>
    <t>x</t>
    <phoneticPr fontId="2"/>
  </si>
  <si>
    <t>y</t>
    <phoneticPr fontId="2"/>
  </si>
  <si>
    <t>z</t>
    <phoneticPr fontId="2"/>
  </si>
  <si>
    <t>軽減率</t>
    <rPh sb="0" eb="2">
      <t>ケイゲン</t>
    </rPh>
    <rPh sb="2" eb="3">
      <t>リツ</t>
    </rPh>
    <phoneticPr fontId="2"/>
  </si>
  <si>
    <t>×被保険者</t>
    <rPh sb="1" eb="5">
      <t>ヒホケンシャ</t>
    </rPh>
    <phoneticPr fontId="2"/>
  </si>
  <si>
    <t>基礎控除</t>
    <rPh sb="0" eb="2">
      <t>キソ</t>
    </rPh>
    <rPh sb="2" eb="4">
      <t>コウジョ</t>
    </rPh>
    <phoneticPr fontId="2"/>
  </si>
  <si>
    <t>x割</t>
    <rPh sb="1" eb="2">
      <t>ワリ</t>
    </rPh>
    <phoneticPr fontId="2"/>
  </si>
  <si>
    <t>ｚ割</t>
    <rPh sb="1" eb="2">
      <t>ワリ</t>
    </rPh>
    <phoneticPr fontId="2"/>
  </si>
  <si>
    <t>y割</t>
    <rPh sb="1" eb="2">
      <t>ワリ</t>
    </rPh>
    <phoneticPr fontId="2"/>
  </si>
  <si>
    <t>軽減判定用</t>
    <rPh sb="0" eb="2">
      <t>ケイゲン</t>
    </rPh>
    <rPh sb="2" eb="4">
      <t>ハンテイ</t>
    </rPh>
    <rPh sb="4" eb="5">
      <t>ヨウ</t>
    </rPh>
    <phoneticPr fontId="2"/>
  </si>
  <si>
    <t>年度別税率</t>
    <rPh sb="0" eb="3">
      <t>ネンドベツ</t>
    </rPh>
    <rPh sb="3" eb="5">
      <t>ゼイリツ</t>
    </rPh>
    <phoneticPr fontId="2"/>
  </si>
  <si>
    <t>限度額</t>
    <rPh sb="0" eb="2">
      <t>ゲンド</t>
    </rPh>
    <rPh sb="2" eb="3">
      <t>ガク</t>
    </rPh>
    <phoneticPr fontId="2"/>
  </si>
  <si>
    <t>支援</t>
    <rPh sb="0" eb="2">
      <t>シエン</t>
    </rPh>
    <phoneticPr fontId="2"/>
  </si>
  <si>
    <t>支援分</t>
    <rPh sb="0" eb="2">
      <t>シエン</t>
    </rPh>
    <rPh sb="2" eb="3">
      <t>ブン</t>
    </rPh>
    <phoneticPr fontId="2"/>
  </si>
  <si>
    <t>税率等一覧表</t>
    <rPh sb="0" eb="2">
      <t>ゼイリツ</t>
    </rPh>
    <rPh sb="2" eb="3">
      <t>トウ</t>
    </rPh>
    <rPh sb="3" eb="5">
      <t>イチラン</t>
    </rPh>
    <rPh sb="5" eb="6">
      <t>ヒョウ</t>
    </rPh>
    <phoneticPr fontId="2"/>
  </si>
  <si>
    <r>
      <t>３．前年中の所得金額、種類</t>
    </r>
    <r>
      <rPr>
        <b/>
        <sz val="10"/>
        <color indexed="8"/>
        <rFont val="ＭＳ 明朝"/>
        <family val="1"/>
        <charset val="128"/>
      </rPr>
      <t>（収入ではない）</t>
    </r>
    <rPh sb="2" eb="5">
      <t>ゼンネンチュウ</t>
    </rPh>
    <rPh sb="6" eb="8">
      <t>ショトク</t>
    </rPh>
    <rPh sb="8" eb="10">
      <t>キンガク</t>
    </rPh>
    <rPh sb="11" eb="13">
      <t>シュルイ</t>
    </rPh>
    <rPh sb="14" eb="16">
      <t>シュウニュウ</t>
    </rPh>
    <phoneticPr fontId="2"/>
  </si>
  <si>
    <t>　期別毎に割り振ると</t>
    <rPh sb="1" eb="2">
      <t>キ</t>
    </rPh>
    <rPh sb="2" eb="3">
      <t>ベツ</t>
    </rPh>
    <rPh sb="3" eb="4">
      <t>ゴト</t>
    </rPh>
    <rPh sb="5" eb="8">
      <t>ワリフ</t>
    </rPh>
    <phoneticPr fontId="2"/>
  </si>
  <si>
    <t>支援分</t>
    <rPh sb="0" eb="2">
      <t>シエン</t>
    </rPh>
    <phoneticPr fontId="2"/>
  </si>
  <si>
    <t>平等割
（支援）</t>
    <rPh sb="0" eb="2">
      <t>ビョウドウ</t>
    </rPh>
    <rPh sb="2" eb="3">
      <t>ワ</t>
    </rPh>
    <rPh sb="5" eb="7">
      <t>シエン</t>
    </rPh>
    <phoneticPr fontId="2"/>
  </si>
  <si>
    <t>均等割
（支援）</t>
    <rPh sb="0" eb="2">
      <t>キントウ</t>
    </rPh>
    <rPh sb="2" eb="3">
      <t>ワリ</t>
    </rPh>
    <rPh sb="5" eb="7">
      <t>シエン</t>
    </rPh>
    <phoneticPr fontId="2"/>
  </si>
  <si>
    <t>所得の合計が</t>
    <rPh sb="0" eb="2">
      <t>ショトク</t>
    </rPh>
    <rPh sb="3" eb="5">
      <t>ゴウケイ</t>
    </rPh>
    <phoneticPr fontId="2"/>
  </si>
  <si>
    <t xml:space="preserve"> ◆医療分</t>
    <rPh sb="2" eb="4">
      <t>イリョウ</t>
    </rPh>
    <rPh sb="4" eb="5">
      <t>ブン</t>
    </rPh>
    <phoneticPr fontId="2"/>
  </si>
  <si>
    <t xml:space="preserve"> ◆支援分</t>
    <rPh sb="2" eb="4">
      <t>シエン</t>
    </rPh>
    <rPh sb="4" eb="5">
      <t>ブン</t>
    </rPh>
    <phoneticPr fontId="2"/>
  </si>
  <si>
    <t xml:space="preserve"> ◆介護分</t>
    <rPh sb="2" eb="4">
      <t>カイゴ</t>
    </rPh>
    <rPh sb="4" eb="5">
      <t>ブン</t>
    </rPh>
    <phoneticPr fontId="2"/>
  </si>
  <si>
    <t>　あなたの世帯は、</t>
    <rPh sb="5" eb="7">
      <t>セタイ</t>
    </rPh>
    <phoneticPr fontId="2"/>
  </si>
  <si>
    <t>割の軽減を受けることができる世帯です。</t>
    <rPh sb="0" eb="1">
      <t>ワリ</t>
    </rPh>
    <rPh sb="2" eb="4">
      <t>ケイゲン</t>
    </rPh>
    <rPh sb="5" eb="6">
      <t>ウ</t>
    </rPh>
    <rPh sb="14" eb="16">
      <t>セタイ</t>
    </rPh>
    <phoneticPr fontId="2"/>
  </si>
  <si>
    <t>　　軽減後の年税額については、次のとおりです。</t>
    <rPh sb="2" eb="4">
      <t>ケイゲン</t>
    </rPh>
    <rPh sb="4" eb="5">
      <t>ゴ</t>
    </rPh>
    <rPh sb="6" eb="9">
      <t>ネンゼイガク</t>
    </rPh>
    <rPh sb="15" eb="16">
      <t>ツギ</t>
    </rPh>
    <phoneticPr fontId="2"/>
  </si>
  <si>
    <t>※　この計算表は概算であり、実際の保険税額とは異なります。（一部端数処理を行っていないため）</t>
    <rPh sb="4" eb="6">
      <t>ケイサン</t>
    </rPh>
    <rPh sb="6" eb="7">
      <t>ヒョウ</t>
    </rPh>
    <rPh sb="8" eb="10">
      <t>ガイサン</t>
    </rPh>
    <rPh sb="14" eb="16">
      <t>ジッサイ</t>
    </rPh>
    <rPh sb="17" eb="19">
      <t>ホケン</t>
    </rPh>
    <rPh sb="19" eb="20">
      <t>ゼイ</t>
    </rPh>
    <rPh sb="20" eb="21">
      <t>ガク</t>
    </rPh>
    <rPh sb="23" eb="24">
      <t>コト</t>
    </rPh>
    <rPh sb="30" eb="32">
      <t>イチブ</t>
    </rPh>
    <rPh sb="32" eb="34">
      <t>ハスウ</t>
    </rPh>
    <rPh sb="34" eb="36">
      <t>ショリ</t>
    </rPh>
    <rPh sb="37" eb="38">
      <t>オコナ</t>
    </rPh>
    <phoneticPr fontId="2"/>
  </si>
  <si>
    <t>　　また、年度途中の異動（資格の得喪、年齢到達、所得額の更正など）が、一切無いものと仮定して計算されています。</t>
    <rPh sb="5" eb="7">
      <t>ネンド</t>
    </rPh>
    <rPh sb="7" eb="9">
      <t>トチュウ</t>
    </rPh>
    <rPh sb="10" eb="12">
      <t>イドウ</t>
    </rPh>
    <rPh sb="13" eb="15">
      <t>シカク</t>
    </rPh>
    <rPh sb="16" eb="17">
      <t>トク</t>
    </rPh>
    <rPh sb="17" eb="18">
      <t>モ</t>
    </rPh>
    <rPh sb="19" eb="21">
      <t>ネンレイ</t>
    </rPh>
    <rPh sb="21" eb="23">
      <t>トウタツ</t>
    </rPh>
    <rPh sb="24" eb="26">
      <t>ショトク</t>
    </rPh>
    <rPh sb="26" eb="27">
      <t>ガク</t>
    </rPh>
    <rPh sb="28" eb="30">
      <t>コウセイ</t>
    </rPh>
    <rPh sb="35" eb="37">
      <t>イッサイ</t>
    </rPh>
    <rPh sb="37" eb="38">
      <t>ナ</t>
    </rPh>
    <rPh sb="42" eb="44">
      <t>カテイ</t>
    </rPh>
    <rPh sb="46" eb="48">
      <t>ケイサン</t>
    </rPh>
    <phoneticPr fontId="2"/>
  </si>
  <si>
    <t>年度　国民健康保険税の税額試計算</t>
    <rPh sb="13" eb="14">
      <t>タメシ</t>
    </rPh>
    <rPh sb="14" eb="16">
      <t>ケイサン</t>
    </rPh>
    <phoneticPr fontId="2"/>
  </si>
  <si>
    <t>試算用シートの使い方</t>
    <rPh sb="0" eb="2">
      <t>シサン</t>
    </rPh>
    <rPh sb="2" eb="3">
      <t>ヨウ</t>
    </rPh>
    <rPh sb="7" eb="8">
      <t>ツカ</t>
    </rPh>
    <rPh sb="9" eb="10">
      <t>カタ</t>
    </rPh>
    <phoneticPr fontId="2"/>
  </si>
  <si>
    <t>　青色のセルにのみ入力してください。それ以外のセルは入力ができないようにロックをかけてあります。</t>
    <rPh sb="1" eb="3">
      <t>アオイロ</t>
    </rPh>
    <rPh sb="9" eb="11">
      <t>ニュウリョク</t>
    </rPh>
    <rPh sb="20" eb="22">
      <t>イガイ</t>
    </rPh>
    <rPh sb="26" eb="28">
      <t>ニュウリョク</t>
    </rPh>
    <phoneticPr fontId="2"/>
  </si>
  <si>
    <t>（概算）</t>
    <phoneticPr fontId="2"/>
  </si>
  <si>
    <t>WEBダウンロード版</t>
    <rPh sb="9" eb="10">
      <t>バン</t>
    </rPh>
    <phoneticPr fontId="2"/>
  </si>
  <si>
    <t>令和</t>
    <rPh sb="0" eb="2">
      <t>レイワ</t>
    </rPh>
    <phoneticPr fontId="2"/>
  </si>
  <si>
    <t>人-1）以下の世帯</t>
    <rPh sb="0" eb="1">
      <t>ヒト</t>
    </rPh>
    <rPh sb="4" eb="6">
      <t>イカ</t>
    </rPh>
    <rPh sb="7" eb="9">
      <t>セタイ</t>
    </rPh>
    <phoneticPr fontId="2"/>
  </si>
  <si>
    <t>人-1）+（被保険者数×</t>
    <rPh sb="0" eb="1">
      <t>ヒト</t>
    </rPh>
    <rPh sb="6" eb="10">
      <t>ヒホケンシャ</t>
    </rPh>
    <rPh sb="10" eb="11">
      <t>スウ</t>
    </rPh>
    <phoneticPr fontId="2"/>
  </si>
  <si>
    <t>円）</t>
    <rPh sb="0" eb="1">
      <t>エン</t>
    </rPh>
    <phoneticPr fontId="2"/>
  </si>
  <si>
    <t>国民健康保険税の算出明細</t>
    <rPh sb="0" eb="7">
      <t>コクミンケンコウホケンゼイ</t>
    </rPh>
    <rPh sb="8" eb="10">
      <t>サンシュツ</t>
    </rPh>
    <rPh sb="10" eb="12">
      <t>メイサイ</t>
    </rPh>
    <phoneticPr fontId="2"/>
  </si>
  <si>
    <t>世帯の合計所得↓</t>
    <rPh sb="0" eb="2">
      <t>セタイ</t>
    </rPh>
    <rPh sb="3" eb="5">
      <t>ゴウケイ</t>
    </rPh>
    <rPh sb="5" eb="7">
      <t>ショトク</t>
    </rPh>
    <phoneticPr fontId="2"/>
  </si>
  <si>
    <t>調整控除</t>
    <rPh sb="0" eb="2">
      <t>チョウセイ</t>
    </rPh>
    <rPh sb="2" eb="4">
      <t>コウジョ</t>
    </rPh>
    <phoneticPr fontId="2"/>
  </si>
  <si>
    <t>４０歳未満６５歳以上　　　　　　→　　空白</t>
    <rPh sb="2" eb="5">
      <t>サイミマン</t>
    </rPh>
    <rPh sb="7" eb="10">
      <t>サイイジョウ</t>
    </rPh>
    <rPh sb="19" eb="21">
      <t>クウハク</t>
    </rPh>
    <phoneticPr fontId="2"/>
  </si>
  <si>
    <t>給与所得者等の数↓</t>
    <rPh sb="0" eb="2">
      <t>キュウヨ</t>
    </rPh>
    <rPh sb="2" eb="4">
      <t>ショトク</t>
    </rPh>
    <rPh sb="4" eb="5">
      <t>シャ</t>
    </rPh>
    <rPh sb="5" eb="6">
      <t>トウ</t>
    </rPh>
    <rPh sb="7" eb="8">
      <t>カズ</t>
    </rPh>
    <phoneticPr fontId="2"/>
  </si>
  <si>
    <r>
      <t>あなたの世帯の保険税は</t>
    </r>
    <r>
      <rPr>
        <b/>
        <u val="double"/>
        <sz val="14"/>
        <color theme="1"/>
        <rFont val="ＭＳ 明朝"/>
        <family val="1"/>
        <charset val="128"/>
      </rPr>
      <t>１年間</t>
    </r>
    <r>
      <rPr>
        <b/>
        <sz val="14"/>
        <color theme="1"/>
        <rFont val="ＭＳ 明朝"/>
        <family val="1"/>
        <charset val="128"/>
      </rPr>
      <t>で</t>
    </r>
    <rPh sb="4" eb="6">
      <t>セタイ</t>
    </rPh>
    <rPh sb="7" eb="9">
      <t>ホケン</t>
    </rPh>
    <rPh sb="9" eb="10">
      <t>ゼイ</t>
    </rPh>
    <rPh sb="11" eb="14">
      <t>１ネンカン</t>
    </rPh>
    <phoneticPr fontId="2"/>
  </si>
  <si>
    <r>
      <t>軽減後の保険料は</t>
    </r>
    <r>
      <rPr>
        <b/>
        <u val="double"/>
        <sz val="14"/>
        <color theme="1"/>
        <rFont val="ＭＳ 明朝"/>
        <family val="1"/>
        <charset val="128"/>
      </rPr>
      <t>１年間</t>
    </r>
    <r>
      <rPr>
        <b/>
        <sz val="14"/>
        <color theme="1"/>
        <rFont val="ＭＳ 明朝"/>
        <family val="1"/>
        <charset val="128"/>
      </rPr>
      <t>で</t>
    </r>
    <rPh sb="0" eb="2">
      <t>ケイゲン</t>
    </rPh>
    <rPh sb="2" eb="3">
      <t>ゴ</t>
    </rPh>
    <rPh sb="4" eb="7">
      <t>ホケンリョウ</t>
    </rPh>
    <rPh sb="9" eb="11">
      <t>ネンカン</t>
    </rPh>
    <phoneticPr fontId="2"/>
  </si>
  <si>
    <t>　※令和４年度より適用開始となる未就学児に対する軽減の計算は含まれていません。より詳細な税額に関しては窓口までお問い合わせください。</t>
    <rPh sb="2" eb="4">
      <t>レイワ</t>
    </rPh>
    <rPh sb="5" eb="7">
      <t>ネンド</t>
    </rPh>
    <rPh sb="9" eb="13">
      <t>テキヨウカイシ</t>
    </rPh>
    <rPh sb="16" eb="20">
      <t>ミシュウガクジ</t>
    </rPh>
    <rPh sb="21" eb="22">
      <t>タイ</t>
    </rPh>
    <rPh sb="24" eb="26">
      <t>ケイゲン</t>
    </rPh>
    <rPh sb="27" eb="29">
      <t>ケイサン</t>
    </rPh>
    <rPh sb="30" eb="31">
      <t>フク</t>
    </rPh>
    <rPh sb="41" eb="43">
      <t>ショウサイ</t>
    </rPh>
    <rPh sb="44" eb="46">
      <t>ゼイガク</t>
    </rPh>
    <rPh sb="47" eb="48">
      <t>カン</t>
    </rPh>
    <rPh sb="51" eb="53">
      <t>マドグチ</t>
    </rPh>
    <rPh sb="56" eb="57">
      <t>ト</t>
    </rPh>
    <rPh sb="58" eb="59">
      <t>ア</t>
    </rPh>
    <phoneticPr fontId="2"/>
  </si>
  <si>
    <t>　※軽減に該当する方でも住民税申告が未申告の方は上記の軽減前の額が年税額となるためご注意ください。</t>
    <rPh sb="2" eb="4">
      <t>ケイゲン</t>
    </rPh>
    <rPh sb="5" eb="7">
      <t>ガイトウ</t>
    </rPh>
    <rPh sb="9" eb="10">
      <t>カタ</t>
    </rPh>
    <rPh sb="12" eb="15">
      <t>ジュウミンゼイ</t>
    </rPh>
    <rPh sb="15" eb="17">
      <t>シンコク</t>
    </rPh>
    <rPh sb="18" eb="21">
      <t>ミシンコク</t>
    </rPh>
    <rPh sb="22" eb="23">
      <t>カタ</t>
    </rPh>
    <rPh sb="24" eb="26">
      <t>ジョウキ</t>
    </rPh>
    <rPh sb="27" eb="30">
      <t>ケイゲンマエ</t>
    </rPh>
    <rPh sb="31" eb="32">
      <t>ガク</t>
    </rPh>
    <rPh sb="33" eb="35">
      <t>ネンゼイ</t>
    </rPh>
    <rPh sb="35" eb="36">
      <t>ガク</t>
    </rPh>
    <rPh sb="42" eb="44">
      <t>チュウイ</t>
    </rPh>
    <phoneticPr fontId="2"/>
  </si>
  <si>
    <t>軽減判定所得</t>
    <rPh sb="0" eb="2">
      <t>ケイゲン</t>
    </rPh>
    <rPh sb="2" eb="4">
      <t>ハンテイ</t>
    </rPh>
    <rPh sb="4" eb="6">
      <t>ショトク</t>
    </rPh>
    <phoneticPr fontId="2"/>
  </si>
  <si>
    <t>+（10万円×給与所得者等の数</t>
    <phoneticPr fontId="2"/>
  </si>
  <si>
    <t>軽減判定世帯所得</t>
    <rPh sb="0" eb="2">
      <t>ケイゲン</t>
    </rPh>
    <rPh sb="2" eb="4">
      <t>ハンテイ</t>
    </rPh>
    <rPh sb="4" eb="6">
      <t>セタイ</t>
    </rPh>
    <rPh sb="6" eb="8">
      <t>ショトク</t>
    </rPh>
    <phoneticPr fontId="2"/>
  </si>
  <si>
    <t>円以下</t>
    <rPh sb="0" eb="3">
      <t>エンイカ</t>
    </rPh>
    <phoneticPr fontId="2"/>
  </si>
  <si>
    <t>軽減判定用合計所得↓</t>
    <rPh sb="0" eb="4">
      <t>ケイゲンハンテイ</t>
    </rPh>
    <rPh sb="4" eb="5">
      <t>ヨウ</t>
    </rPh>
    <rPh sb="5" eb="7">
      <t>ゴウケイ</t>
    </rPh>
    <rPh sb="7" eb="9">
      <t>ショトク</t>
    </rPh>
    <phoneticPr fontId="2"/>
  </si>
  <si>
    <t>※</t>
    <phoneticPr fontId="2"/>
  </si>
  <si>
    <t>調整控除は給与所得と公的年金所得がある方の控除となります。上限が10万円であり給与所得から調整控除を差し引いた金額が合計所得となります。</t>
    <rPh sb="0" eb="2">
      <t>チョウセイ</t>
    </rPh>
    <rPh sb="2" eb="4">
      <t>コウジョ</t>
    </rPh>
    <rPh sb="5" eb="7">
      <t>キュウヨ</t>
    </rPh>
    <rPh sb="7" eb="9">
      <t>ショトク</t>
    </rPh>
    <rPh sb="10" eb="12">
      <t>コウテキ</t>
    </rPh>
    <rPh sb="12" eb="14">
      <t>ネンキン</t>
    </rPh>
    <rPh sb="14" eb="16">
      <t>ショトク</t>
    </rPh>
    <rPh sb="19" eb="20">
      <t>カタ</t>
    </rPh>
    <rPh sb="21" eb="23">
      <t>コウジョ</t>
    </rPh>
    <rPh sb="29" eb="31">
      <t>ジョウゲン</t>
    </rPh>
    <rPh sb="34" eb="35">
      <t>マン</t>
    </rPh>
    <rPh sb="35" eb="36">
      <t>エン</t>
    </rPh>
    <rPh sb="39" eb="41">
      <t>キュウヨ</t>
    </rPh>
    <rPh sb="41" eb="43">
      <t>ショトク</t>
    </rPh>
    <rPh sb="45" eb="47">
      <t>チョウセイ</t>
    </rPh>
    <rPh sb="47" eb="49">
      <t>コウジョ</t>
    </rPh>
    <rPh sb="50" eb="51">
      <t>サ</t>
    </rPh>
    <rPh sb="52" eb="53">
      <t>ヒ</t>
    </rPh>
    <rPh sb="55" eb="57">
      <t>キンガク</t>
    </rPh>
    <rPh sb="58" eb="60">
      <t>ゴウケイ</t>
    </rPh>
    <rPh sb="60" eb="62">
      <t>ショトク</t>
    </rPh>
    <phoneticPr fontId="2"/>
  </si>
  <si>
    <t>所得とは、通常、申告すべき所得の種類別に収入金額から必要経費を引き、それらを後で合計したものをいいます。</t>
    <phoneticPr fontId="2"/>
  </si>
  <si>
    <t>所得の種類は、総合課税の給与、事業、不動産、雑、一時、利子、配当、譲渡所得、分離課税の事業、譲渡、雑､山林、退職があります。</t>
    <phoneticPr fontId="2"/>
  </si>
  <si>
    <t>上記所得の種類別に所得を算定した上で各所得を合計したものが、「合計所得金額」となります。</t>
    <phoneticPr fontId="2"/>
  </si>
  <si>
    <t>譲渡所得とは，土地や建物をお売りになった場合の所得です。（特別控除後の金額）</t>
    <rPh sb="0" eb="2">
      <t>ジョウト</t>
    </rPh>
    <rPh sb="2" eb="4">
      <t>ショトク</t>
    </rPh>
    <rPh sb="7" eb="9">
      <t>トチ</t>
    </rPh>
    <rPh sb="10" eb="11">
      <t>タ</t>
    </rPh>
    <rPh sb="11" eb="12">
      <t>モノ</t>
    </rPh>
    <rPh sb="14" eb="15">
      <t>ウ</t>
    </rPh>
    <rPh sb="20" eb="22">
      <t>バアイ</t>
    </rPh>
    <rPh sb="23" eb="25">
      <t>ショトク</t>
    </rPh>
    <rPh sb="29" eb="31">
      <t>トクベツ</t>
    </rPh>
    <rPh sb="31" eb="33">
      <t>コウジョ</t>
    </rPh>
    <rPh sb="33" eb="34">
      <t>ゴ</t>
    </rPh>
    <rPh sb="35" eb="37">
      <t>キンガク</t>
    </rPh>
    <phoneticPr fontId="2"/>
  </si>
  <si>
    <t>その他の所得とは，営業等・農業の事業，不動産，利子，配当，一時，山林所得等です。</t>
    <rPh sb="0" eb="3">
      <t>ソノタ</t>
    </rPh>
    <rPh sb="4" eb="6">
      <t>ショトク</t>
    </rPh>
    <rPh sb="9" eb="11">
      <t>エイギョウ</t>
    </rPh>
    <rPh sb="11" eb="12">
      <t>トウ</t>
    </rPh>
    <rPh sb="13" eb="15">
      <t>ノウギョウ</t>
    </rPh>
    <rPh sb="16" eb="18">
      <t>ジギョウ</t>
    </rPh>
    <rPh sb="19" eb="22">
      <t>フドウサン</t>
    </rPh>
    <rPh sb="23" eb="25">
      <t>リシ</t>
    </rPh>
    <rPh sb="26" eb="28">
      <t>ハイトウ</t>
    </rPh>
    <rPh sb="29" eb="31">
      <t>イチジ</t>
    </rPh>
    <rPh sb="32" eb="34">
      <t>サンリン</t>
    </rPh>
    <rPh sb="34" eb="36">
      <t>ショトク</t>
    </rPh>
    <rPh sb="36" eb="37">
      <t>トウ</t>
    </rPh>
    <phoneticPr fontId="2"/>
  </si>
  <si>
    <t>給与所得の欄には調整控除額を給与所得から差し引いた後の金額を入力してください。</t>
    <rPh sb="0" eb="4">
      <t>キュウヨショトク</t>
    </rPh>
    <rPh sb="5" eb="6">
      <t>ラン</t>
    </rPh>
    <rPh sb="8" eb="12">
      <t>チョウセイコウジョ</t>
    </rPh>
    <rPh sb="12" eb="13">
      <t>ガク</t>
    </rPh>
    <rPh sb="14" eb="18">
      <t>キュウヨショトク</t>
    </rPh>
    <rPh sb="20" eb="21">
      <t>サ</t>
    </rPh>
    <rPh sb="22" eb="23">
      <t>ヒ</t>
    </rPh>
    <rPh sb="25" eb="26">
      <t>アト</t>
    </rPh>
    <rPh sb="27" eb="29">
      <t>キンガク</t>
    </rPh>
    <rPh sb="30" eb="32">
      <t>ニュウリョク</t>
    </rPh>
    <phoneticPr fontId="2"/>
  </si>
  <si>
    <t>上記の表だけでは算出に用いる所得計算を網羅しているわけではないため、より正確な計算や不明点がある場合は税務課窓口までお問合せください。</t>
    <rPh sb="0" eb="2">
      <t>ジョウキ</t>
    </rPh>
    <rPh sb="3" eb="4">
      <t>ヒョウ</t>
    </rPh>
    <rPh sb="8" eb="10">
      <t>サンシュツ</t>
    </rPh>
    <rPh sb="11" eb="12">
      <t>モチ</t>
    </rPh>
    <rPh sb="14" eb="16">
      <t>ショトク</t>
    </rPh>
    <rPh sb="16" eb="18">
      <t>ケイサン</t>
    </rPh>
    <rPh sb="19" eb="21">
      <t>モウラ</t>
    </rPh>
    <rPh sb="36" eb="38">
      <t>セイカク</t>
    </rPh>
    <rPh sb="39" eb="41">
      <t>ケイサン</t>
    </rPh>
    <rPh sb="42" eb="45">
      <t>フメイテン</t>
    </rPh>
    <rPh sb="48" eb="50">
      <t>バアイ</t>
    </rPh>
    <rPh sb="51" eb="54">
      <t>ゼイムカ</t>
    </rPh>
    <rPh sb="54" eb="56">
      <t>マドグチ</t>
    </rPh>
    <rPh sb="59" eb="61">
      <t>トイアワ</t>
    </rPh>
    <phoneticPr fontId="2"/>
  </si>
  <si>
    <t>※</t>
    <phoneticPr fontId="2"/>
  </si>
  <si>
    <r>
      <t>給与所得の欄には調整控除の控除前の金額を入力してください。</t>
    </r>
    <r>
      <rPr>
        <b/>
        <sz val="13"/>
        <rFont val="ＭＳ 明朝"/>
        <family val="1"/>
        <charset val="128"/>
      </rPr>
      <t>（合計所得は所得金額の合計から調整控除額分を差し引いた額が表示されます）</t>
    </r>
    <rPh sb="0" eb="4">
      <t>キュウヨショトク</t>
    </rPh>
    <rPh sb="5" eb="6">
      <t>ラン</t>
    </rPh>
    <rPh sb="8" eb="12">
      <t>チョウセイコウジョ</t>
    </rPh>
    <rPh sb="13" eb="16">
      <t>コウジョマエ</t>
    </rPh>
    <rPh sb="17" eb="19">
      <t>キンガク</t>
    </rPh>
    <rPh sb="20" eb="22">
      <t>ニュウリョク</t>
    </rPh>
    <rPh sb="30" eb="34">
      <t>ゴウケイショトク</t>
    </rPh>
    <rPh sb="35" eb="39">
      <t>ショトクキンガク</t>
    </rPh>
    <rPh sb="40" eb="42">
      <t>ゴウケイ</t>
    </rPh>
    <rPh sb="44" eb="48">
      <t>チョウセイコウジョ</t>
    </rPh>
    <rPh sb="48" eb="49">
      <t>ガク</t>
    </rPh>
    <rPh sb="49" eb="50">
      <t>ブン</t>
    </rPh>
    <rPh sb="51" eb="52">
      <t>サ</t>
    </rPh>
    <rPh sb="53" eb="54">
      <t>ヒ</t>
    </rPh>
    <rPh sb="56" eb="57">
      <t>ガク</t>
    </rPh>
    <rPh sb="58" eb="60">
      <t>ヒョウジ</t>
    </rPh>
    <phoneticPr fontId="2"/>
  </si>
  <si>
    <t>　令和7年度の国民健康保険税を試算するシートです。</t>
    <rPh sb="1" eb="3">
      <t>レイワ</t>
    </rPh>
    <rPh sb="4" eb="6">
      <t>ネンド</t>
    </rPh>
    <rPh sb="5" eb="6">
      <t>ド</t>
    </rPh>
    <rPh sb="7" eb="9">
      <t>コクミン</t>
    </rPh>
    <rPh sb="9" eb="11">
      <t>ケンコウ</t>
    </rPh>
    <rPh sb="11" eb="13">
      <t>ホケン</t>
    </rPh>
    <rPh sb="13" eb="14">
      <t>ゼイ</t>
    </rPh>
    <rPh sb="15" eb="17">
      <t>シサン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</si>
</sst>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円&quot;"/>
    <numFmt numFmtId="179" formatCode="#,##0&quot;割軽減&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color indexed="8"/>
      <name val="ＭＳ 明朝"/>
      <family val="1"/>
      <charset val="128"/>
    </font>
    <font>
      <sz val="10"/>
      <color theme="1"/>
      <name val="ＭＳ 明朝"/>
      <family val="1"/>
      <charset val="128"/>
    </font>
    <font>
      <b/>
      <sz val="14"/>
      <color theme="1"/>
      <name val="ＭＳ 明朝"/>
      <family val="1"/>
      <charset val="128"/>
    </font>
    <font>
      <b/>
      <sz val="10"/>
      <color theme="1"/>
      <name val="ＭＳ 明朝"/>
      <family val="1"/>
      <charset val="128"/>
    </font>
    <font>
      <b/>
      <sz val="12"/>
      <color theme="1"/>
      <name val="ＭＳ 明朝"/>
      <family val="1"/>
      <charset val="128"/>
    </font>
    <font>
      <b/>
      <sz val="13"/>
      <color theme="1"/>
      <name val="ＭＳ 明朝"/>
      <family val="1"/>
      <charset val="128"/>
    </font>
    <font>
      <sz val="12"/>
      <color theme="1"/>
      <name val="ＭＳ 明朝"/>
      <family val="1"/>
      <charset val="128"/>
    </font>
    <font>
      <sz val="11"/>
      <color theme="1"/>
      <name val="ＭＳ 明朝"/>
      <family val="1"/>
      <charset val="128"/>
    </font>
    <font>
      <b/>
      <u/>
      <sz val="16"/>
      <color theme="1"/>
      <name val="ＭＳ ゴシック"/>
      <family val="3"/>
      <charset val="128"/>
    </font>
    <font>
      <b/>
      <u/>
      <sz val="14"/>
      <color theme="1"/>
      <name val="ＭＳ 明朝"/>
      <family val="1"/>
      <charset val="128"/>
    </font>
    <font>
      <b/>
      <sz val="14"/>
      <color theme="1"/>
      <name val="ＭＳ ゴシック"/>
      <family val="3"/>
      <charset val="128"/>
    </font>
    <font>
      <sz val="11"/>
      <color theme="1"/>
      <name val="ＭＳ Ｐゴシック"/>
      <family val="3"/>
      <charset val="128"/>
    </font>
    <font>
      <b/>
      <sz val="8"/>
      <color theme="1"/>
      <name val="ＭＳ 明朝"/>
      <family val="1"/>
      <charset val="128"/>
    </font>
    <font>
      <sz val="8"/>
      <color theme="1"/>
      <name val="ＭＳ 明朝"/>
      <family val="1"/>
      <charset val="128"/>
    </font>
    <font>
      <b/>
      <sz val="11"/>
      <color theme="1"/>
      <name val="ＭＳ 明朝"/>
      <family val="1"/>
      <charset val="128"/>
    </font>
    <font>
      <b/>
      <sz val="10"/>
      <color theme="0"/>
      <name val="ＭＳ 明朝"/>
      <family val="1"/>
      <charset val="128"/>
    </font>
    <font>
      <b/>
      <u/>
      <sz val="14"/>
      <color rgb="FFFF0000"/>
      <name val="ＭＳ 明朝"/>
      <family val="1"/>
      <charset val="128"/>
    </font>
    <font>
      <b/>
      <sz val="14"/>
      <color rgb="FFFF0000"/>
      <name val="ＭＳ 明朝"/>
      <family val="1"/>
      <charset val="128"/>
    </font>
    <font>
      <b/>
      <sz val="14"/>
      <color theme="0" tint="-0.34998626667073579"/>
      <name val="ＭＳ 明朝"/>
      <family val="1"/>
      <charset val="128"/>
    </font>
    <font>
      <sz val="13"/>
      <color theme="1"/>
      <name val="ＭＳ 明朝"/>
      <family val="1"/>
      <charset val="128"/>
    </font>
    <font>
      <b/>
      <sz val="14"/>
      <color theme="0"/>
      <name val="ＭＳ 明朝"/>
      <family val="1"/>
      <charset val="128"/>
    </font>
    <font>
      <b/>
      <sz val="18"/>
      <color theme="1"/>
      <name val="ＭＳ ゴシック"/>
      <family val="3"/>
      <charset val="128"/>
    </font>
    <font>
      <b/>
      <sz val="9"/>
      <color theme="1"/>
      <name val="ＭＳ 明朝"/>
      <family val="1"/>
      <charset val="128"/>
    </font>
    <font>
      <sz val="6"/>
      <color theme="1"/>
      <name val="ＭＳ 明朝"/>
      <family val="1"/>
      <charset val="128"/>
    </font>
    <font>
      <b/>
      <u val="double"/>
      <sz val="14"/>
      <color theme="1"/>
      <name val="ＭＳ 明朝"/>
      <family val="1"/>
      <charset val="128"/>
    </font>
    <font>
      <b/>
      <sz val="13"/>
      <color rgb="FFFF0000"/>
      <name val="ＭＳ 明朝"/>
      <family val="1"/>
      <charset val="128"/>
    </font>
    <font>
      <b/>
      <sz val="13"/>
      <name val="ＭＳ 明朝"/>
      <family val="1"/>
      <charset val="128"/>
    </font>
    <font>
      <b/>
      <u/>
      <sz val="13"/>
      <name val="ＭＳ 明朝"/>
      <family val="1"/>
      <charset val="128"/>
    </font>
    <font>
      <b/>
      <sz val="12"/>
      <name val="ＭＳ 明朝"/>
      <family val="1"/>
      <charset val="128"/>
    </font>
    <font>
      <b/>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top/>
      <bottom style="thin">
        <color indexed="64"/>
      </bottom>
      <diagonal/>
    </border>
    <border>
      <left/>
      <right style="double">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9"/>
      </right>
      <top/>
      <bottom style="thin">
        <color indexed="64"/>
      </bottom>
      <diagonal/>
    </border>
    <border>
      <left style="medium">
        <color indexed="9"/>
      </left>
      <right style="medium">
        <color indexed="9"/>
      </right>
      <top/>
      <bottom style="thin">
        <color indexed="64"/>
      </bottom>
      <diagonal/>
    </border>
    <border>
      <left style="medium">
        <color indexed="9"/>
      </left>
      <right/>
      <top/>
      <bottom style="thin">
        <color indexed="64"/>
      </bottom>
      <diagonal/>
    </border>
    <border>
      <left style="thin">
        <color indexed="64"/>
      </left>
      <right/>
      <top/>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dashDot">
        <color indexed="64"/>
      </bottom>
      <diagonal/>
    </border>
    <border>
      <left/>
      <right/>
      <top/>
      <bottom style="dashDot">
        <color indexed="64"/>
      </bottom>
      <diagonal/>
    </border>
    <border>
      <left/>
      <right style="double">
        <color indexed="64"/>
      </right>
      <top/>
      <bottom style="dashDot">
        <color indexed="64"/>
      </bottom>
      <diagonal/>
    </border>
    <border>
      <left style="double">
        <color indexed="64"/>
      </left>
      <right/>
      <top style="dashDot">
        <color indexed="64"/>
      </top>
      <bottom/>
      <diagonal/>
    </border>
    <border>
      <left/>
      <right/>
      <top style="dashDot">
        <color indexed="64"/>
      </top>
      <bottom/>
      <diagonal/>
    </border>
    <border>
      <left/>
      <right style="double">
        <color indexed="64"/>
      </right>
      <top style="dashDot">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diagonalUp="1">
      <left style="medium">
        <color indexed="64"/>
      </left>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bottom/>
      <diagonal/>
    </border>
  </borders>
  <cellStyleXfs count="2">
    <xf numFmtId="0" fontId="0" fillId="0" borderId="0"/>
    <xf numFmtId="38" fontId="1" fillId="0" borderId="0" applyFont="0" applyFill="0" applyBorder="0" applyAlignment="0" applyProtection="0"/>
  </cellStyleXfs>
  <cellXfs count="277">
    <xf numFmtId="0" fontId="0" fillId="0" borderId="0" xfId="0"/>
    <xf numFmtId="10" fontId="3" fillId="0" borderId="1" xfId="0" applyNumberFormat="1" applyFont="1" applyFill="1" applyBorder="1" applyAlignment="1" applyProtection="1">
      <alignment horizontal="right" vertical="center"/>
      <protection hidden="1"/>
    </xf>
    <xf numFmtId="178" fontId="3" fillId="0" borderId="1" xfId="1" applyNumberFormat="1" applyFont="1" applyFill="1" applyBorder="1" applyAlignment="1" applyProtection="1">
      <alignment horizontal="right" vertical="center"/>
      <protection hidden="1"/>
    </xf>
    <xf numFmtId="178" fontId="3" fillId="0" borderId="2" xfId="1" applyNumberFormat="1" applyFont="1" applyFill="1" applyBorder="1" applyAlignment="1" applyProtection="1">
      <alignment horizontal="right" vertical="center"/>
      <protection hidden="1"/>
    </xf>
    <xf numFmtId="0" fontId="5"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38" fontId="5" fillId="2" borderId="0" xfId="1" applyFont="1" applyFill="1" applyAlignment="1" applyProtection="1">
      <alignment vertical="center"/>
      <protection hidden="1"/>
    </xf>
    <xf numFmtId="0" fontId="7" fillId="2" borderId="0" xfId="0" applyFont="1" applyFill="1" applyAlignment="1" applyProtection="1">
      <alignment vertical="center"/>
      <protection hidden="1"/>
    </xf>
    <xf numFmtId="38" fontId="6" fillId="2" borderId="0" xfId="0" applyNumberFormat="1" applyFont="1" applyFill="1" applyAlignment="1" applyProtection="1">
      <alignment vertical="center"/>
      <protection hidden="1"/>
    </xf>
    <xf numFmtId="176" fontId="6" fillId="2" borderId="0" xfId="0" applyNumberFormat="1" applyFont="1" applyFill="1" applyAlignment="1" applyProtection="1">
      <alignment vertical="center"/>
      <protection hidden="1"/>
    </xf>
    <xf numFmtId="0" fontId="6" fillId="2" borderId="5" xfId="0" applyFont="1" applyFill="1" applyBorder="1" applyAlignment="1" applyProtection="1">
      <alignment vertical="center"/>
      <protection hidden="1"/>
    </xf>
    <xf numFmtId="0" fontId="6" fillId="2" borderId="6" xfId="0" applyFont="1" applyFill="1" applyBorder="1" applyAlignment="1" applyProtection="1">
      <alignment vertical="center"/>
      <protection hidden="1"/>
    </xf>
    <xf numFmtId="0" fontId="6" fillId="2" borderId="7" xfId="0" applyFont="1" applyFill="1" applyBorder="1" applyAlignment="1" applyProtection="1">
      <alignment vertical="center"/>
      <protection hidden="1"/>
    </xf>
    <xf numFmtId="0" fontId="6" fillId="2" borderId="8" xfId="0" applyFont="1" applyFill="1" applyBorder="1" applyAlignment="1" applyProtection="1">
      <alignment vertical="center"/>
      <protection hidden="1"/>
    </xf>
    <xf numFmtId="0" fontId="6" fillId="2" borderId="9" xfId="0" applyFont="1" applyFill="1" applyBorder="1" applyAlignment="1" applyProtection="1">
      <alignment horizontal="right" vertical="center"/>
      <protection hidden="1"/>
    </xf>
    <xf numFmtId="0" fontId="6" fillId="2" borderId="9"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6" fillId="2" borderId="10" xfId="0" applyFont="1" applyFill="1" applyBorder="1" applyAlignment="1" applyProtection="1">
      <alignment vertical="center"/>
      <protection hidden="1"/>
    </xf>
    <xf numFmtId="0" fontId="8" fillId="2" borderId="11" xfId="0" applyFont="1" applyFill="1" applyBorder="1" applyAlignment="1" applyProtection="1">
      <alignment vertical="center"/>
      <protection hidden="1"/>
    </xf>
    <xf numFmtId="0" fontId="6" fillId="2" borderId="11" xfId="0" applyFont="1" applyFill="1" applyBorder="1" applyAlignment="1" applyProtection="1">
      <alignment vertical="center"/>
      <protection hidden="1"/>
    </xf>
    <xf numFmtId="0" fontId="6" fillId="2" borderId="12" xfId="0" applyFont="1" applyFill="1" applyBorder="1" applyAlignment="1" applyProtection="1">
      <alignment vertical="center"/>
      <protection hidden="1"/>
    </xf>
    <xf numFmtId="0" fontId="9" fillId="2" borderId="0" xfId="0" applyFont="1" applyFill="1" applyBorder="1" applyAlignment="1" applyProtection="1">
      <alignment vertical="center"/>
      <protection hidden="1"/>
    </xf>
    <xf numFmtId="0" fontId="10" fillId="2" borderId="0" xfId="0" applyFont="1" applyFill="1" applyBorder="1" applyAlignment="1" applyProtection="1">
      <alignment horizontal="left" vertical="center"/>
      <protection hidden="1"/>
    </xf>
    <xf numFmtId="0" fontId="10" fillId="2" borderId="0" xfId="0" applyFont="1" applyFill="1" applyBorder="1" applyAlignment="1" applyProtection="1">
      <alignment vertical="center"/>
      <protection hidden="1"/>
    </xf>
    <xf numFmtId="0" fontId="6" fillId="2" borderId="0" xfId="0"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6" fillId="2" borderId="0" xfId="0" applyFont="1" applyFill="1" applyBorder="1" applyAlignment="1" applyProtection="1">
      <alignment horizontal="center" vertical="center" shrinkToFit="1"/>
      <protection hidden="1"/>
    </xf>
    <xf numFmtId="0" fontId="6" fillId="2" borderId="9" xfId="0" applyFont="1" applyFill="1" applyBorder="1" applyAlignment="1" applyProtection="1">
      <alignment horizontal="left" vertical="center"/>
      <protection hidden="1"/>
    </xf>
    <xf numFmtId="0" fontId="6" fillId="2" borderId="13" xfId="0" applyFont="1" applyFill="1" applyBorder="1" applyAlignment="1" applyProtection="1">
      <alignment horizontal="left" vertical="center"/>
      <protection hidden="1"/>
    </xf>
    <xf numFmtId="0" fontId="6" fillId="2" borderId="13" xfId="0" applyFont="1" applyFill="1" applyBorder="1" applyAlignment="1" applyProtection="1">
      <alignment horizontal="center" vertical="center"/>
      <protection hidden="1"/>
    </xf>
    <xf numFmtId="0" fontId="6" fillId="2" borderId="13" xfId="0" applyFont="1" applyFill="1" applyBorder="1" applyAlignment="1" applyProtection="1">
      <alignment vertical="center"/>
      <protection hidden="1"/>
    </xf>
    <xf numFmtId="0" fontId="6" fillId="2" borderId="13" xfId="0" applyFont="1" applyFill="1" applyBorder="1" applyAlignment="1" applyProtection="1">
      <alignment horizontal="right" vertical="center"/>
      <protection hidden="1"/>
    </xf>
    <xf numFmtId="0" fontId="8" fillId="2" borderId="8" xfId="0"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0" fontId="8" fillId="2" borderId="10" xfId="0" applyFont="1" applyFill="1" applyBorder="1" applyAlignment="1" applyProtection="1">
      <alignment vertical="center"/>
      <protection hidden="1"/>
    </xf>
    <xf numFmtId="0" fontId="8" fillId="2" borderId="0" xfId="0" applyFont="1" applyFill="1" applyAlignment="1" applyProtection="1">
      <alignment vertical="center"/>
      <protection hidden="1"/>
    </xf>
    <xf numFmtId="0" fontId="7" fillId="2" borderId="8" xfId="0" applyFont="1" applyFill="1" applyBorder="1" applyAlignment="1" applyProtection="1">
      <alignment vertical="center"/>
      <protection hidden="1"/>
    </xf>
    <xf numFmtId="0" fontId="7" fillId="2" borderId="0" xfId="0" applyFont="1" applyFill="1" applyBorder="1" applyAlignment="1" applyProtection="1">
      <alignment vertical="center"/>
      <protection hidden="1"/>
    </xf>
    <xf numFmtId="0" fontId="7" fillId="2" borderId="10" xfId="0" applyFont="1" applyFill="1" applyBorder="1" applyAlignment="1" applyProtection="1">
      <alignment vertical="center"/>
      <protection hidden="1"/>
    </xf>
    <xf numFmtId="0" fontId="6" fillId="2" borderId="14" xfId="0" applyFont="1" applyFill="1" applyBorder="1" applyAlignment="1" applyProtection="1">
      <alignment vertical="center"/>
      <protection hidden="1"/>
    </xf>
    <xf numFmtId="0" fontId="6" fillId="2" borderId="15" xfId="0" applyFont="1" applyFill="1" applyBorder="1" applyAlignment="1" applyProtection="1">
      <alignment vertical="center"/>
      <protection hidden="1"/>
    </xf>
    <xf numFmtId="38" fontId="9" fillId="2" borderId="0" xfId="1" applyFont="1" applyFill="1" applyBorder="1" applyAlignment="1" applyProtection="1">
      <alignment horizontal="right" vertical="center" shrinkToFit="1"/>
      <protection hidden="1"/>
    </xf>
    <xf numFmtId="0" fontId="6" fillId="2" borderId="15" xfId="0" applyFont="1" applyFill="1" applyBorder="1" applyAlignment="1" applyProtection="1">
      <alignment vertical="center" shrinkToFit="1"/>
      <protection hidden="1"/>
    </xf>
    <xf numFmtId="38" fontId="6" fillId="2" borderId="15" xfId="0" applyNumberFormat="1" applyFont="1" applyFill="1" applyBorder="1" applyAlignment="1" applyProtection="1">
      <alignment vertical="center"/>
      <protection hidden="1"/>
    </xf>
    <xf numFmtId="38" fontId="9" fillId="2" borderId="0" xfId="0" applyNumberFormat="1" applyFont="1" applyFill="1" applyBorder="1" applyAlignment="1" applyProtection="1">
      <alignment horizontal="right" vertical="center"/>
      <protection hidden="1"/>
    </xf>
    <xf numFmtId="38" fontId="7" fillId="2" borderId="0" xfId="0" applyNumberFormat="1" applyFont="1" applyFill="1" applyBorder="1" applyAlignment="1" applyProtection="1">
      <alignment vertical="center"/>
      <protection hidden="1"/>
    </xf>
    <xf numFmtId="0" fontId="7" fillId="2" borderId="0" xfId="0" applyNumberFormat="1" applyFont="1" applyFill="1" applyBorder="1" applyAlignment="1" applyProtection="1">
      <alignment vertical="center"/>
      <protection hidden="1"/>
    </xf>
    <xf numFmtId="38" fontId="7" fillId="2" borderId="0" xfId="0" applyNumberFormat="1" applyFont="1" applyFill="1" applyBorder="1" applyAlignment="1" applyProtection="1">
      <alignment horizontal="right" vertical="center"/>
      <protection hidden="1"/>
    </xf>
    <xf numFmtId="0" fontId="12" fillId="2" borderId="0" xfId="0" applyFont="1" applyFill="1" applyBorder="1" applyAlignment="1" applyProtection="1">
      <alignment vertical="center"/>
      <protection hidden="1"/>
    </xf>
    <xf numFmtId="0" fontId="13" fillId="2" borderId="0" xfId="0" applyFont="1" applyFill="1" applyBorder="1" applyAlignment="1" applyProtection="1">
      <alignment vertical="center"/>
      <protection hidden="1"/>
    </xf>
    <xf numFmtId="38" fontId="6" fillId="2" borderId="0" xfId="0" applyNumberFormat="1" applyFont="1" applyFill="1" applyBorder="1" applyAlignment="1" applyProtection="1">
      <alignment horizontal="right" vertical="center"/>
      <protection hidden="1"/>
    </xf>
    <xf numFmtId="38" fontId="6" fillId="2" borderId="0" xfId="0" applyNumberFormat="1" applyFont="1" applyFill="1" applyBorder="1" applyAlignment="1" applyProtection="1">
      <alignment horizontal="center" vertical="center"/>
      <protection hidden="1"/>
    </xf>
    <xf numFmtId="38" fontId="6" fillId="2" borderId="0" xfId="1" applyFont="1" applyFill="1" applyBorder="1" applyAlignment="1" applyProtection="1">
      <alignment horizontal="right" vertical="center"/>
      <protection hidden="1"/>
    </xf>
    <xf numFmtId="0" fontId="14" fillId="2" borderId="0" xfId="0" applyFont="1" applyFill="1" applyBorder="1" applyAlignment="1" applyProtection="1">
      <alignment vertical="center"/>
      <protection hidden="1"/>
    </xf>
    <xf numFmtId="0" fontId="6" fillId="2" borderId="16" xfId="0" applyFont="1" applyFill="1" applyBorder="1" applyAlignment="1" applyProtection="1">
      <alignment vertical="center"/>
      <protection hidden="1"/>
    </xf>
    <xf numFmtId="0" fontId="6" fillId="2" borderId="12" xfId="0" applyFont="1" applyFill="1" applyBorder="1" applyAlignment="1" applyProtection="1">
      <alignment horizontal="left" vertical="center"/>
      <protection hidden="1"/>
    </xf>
    <xf numFmtId="0" fontId="8" fillId="2" borderId="17" xfId="0" applyFont="1" applyFill="1" applyBorder="1" applyAlignment="1" applyProtection="1">
      <alignment vertical="center"/>
      <protection hidden="1"/>
    </xf>
    <xf numFmtId="0" fontId="6" fillId="2" borderId="17" xfId="0" applyFont="1" applyFill="1" applyBorder="1" applyAlignment="1" applyProtection="1">
      <alignment vertical="center"/>
      <protection hidden="1"/>
    </xf>
    <xf numFmtId="0" fontId="6" fillId="2" borderId="18" xfId="0" applyFont="1" applyFill="1" applyBorder="1" applyAlignment="1" applyProtection="1">
      <alignment vertical="center"/>
      <protection hidden="1"/>
    </xf>
    <xf numFmtId="0" fontId="6" fillId="2" borderId="11" xfId="0" applyFont="1" applyFill="1" applyBorder="1" applyAlignment="1" applyProtection="1">
      <alignment horizontal="right" vertical="center"/>
      <protection hidden="1"/>
    </xf>
    <xf numFmtId="0" fontId="15" fillId="2" borderId="0" xfId="0" applyFont="1" applyFill="1" applyBorder="1" applyAlignment="1" applyProtection="1">
      <alignment vertical="center"/>
      <protection hidden="1"/>
    </xf>
    <xf numFmtId="176" fontId="7" fillId="2" borderId="0" xfId="0" applyNumberFormat="1" applyFont="1" applyFill="1" applyBorder="1" applyAlignment="1" applyProtection="1">
      <alignment horizontal="center" vertical="center"/>
      <protection hidden="1"/>
    </xf>
    <xf numFmtId="0" fontId="7" fillId="2" borderId="0" xfId="0" applyFont="1" applyFill="1" applyBorder="1" applyAlignment="1" applyProtection="1">
      <alignment horizontal="right" vertical="center"/>
      <protection hidden="1"/>
    </xf>
    <xf numFmtId="0" fontId="16" fillId="2" borderId="0" xfId="0" applyFont="1" applyFill="1" applyBorder="1" applyAlignment="1" applyProtection="1">
      <alignment vertical="center"/>
      <protection hidden="1"/>
    </xf>
    <xf numFmtId="0" fontId="16" fillId="2" borderId="10" xfId="0" applyFont="1" applyFill="1" applyBorder="1" applyAlignment="1" applyProtection="1">
      <alignment vertical="center"/>
      <protection hidden="1"/>
    </xf>
    <xf numFmtId="0" fontId="17" fillId="2" borderId="0" xfId="0" applyFont="1" applyFill="1" applyBorder="1" applyAlignment="1" applyProtection="1">
      <alignment vertical="center"/>
      <protection hidden="1"/>
    </xf>
    <xf numFmtId="0" fontId="17" fillId="2" borderId="10" xfId="0" applyFont="1" applyFill="1" applyBorder="1" applyAlignment="1" applyProtection="1">
      <alignment vertical="center"/>
      <protection hidden="1"/>
    </xf>
    <xf numFmtId="0" fontId="17" fillId="2" borderId="0" xfId="0" applyFont="1" applyFill="1" applyBorder="1" applyAlignment="1" applyProtection="1">
      <alignment horizontal="left" vertical="center"/>
      <protection hidden="1"/>
    </xf>
    <xf numFmtId="177" fontId="16" fillId="2" borderId="0" xfId="0" applyNumberFormat="1" applyFont="1" applyFill="1" applyBorder="1" applyAlignment="1" applyProtection="1">
      <alignment horizontal="right" vertical="center" shrinkToFit="1"/>
      <protection hidden="1"/>
    </xf>
    <xf numFmtId="177" fontId="16" fillId="2" borderId="0" xfId="0" applyNumberFormat="1" applyFont="1" applyFill="1" applyBorder="1" applyAlignment="1" applyProtection="1">
      <alignment horizontal="right" vertical="center"/>
      <protection hidden="1"/>
    </xf>
    <xf numFmtId="177" fontId="16" fillId="2" borderId="0" xfId="0" applyNumberFormat="1" applyFont="1" applyFill="1" applyBorder="1" applyAlignment="1" applyProtection="1">
      <alignment vertical="center"/>
      <protection hidden="1"/>
    </xf>
    <xf numFmtId="179" fontId="18" fillId="2" borderId="0" xfId="0" applyNumberFormat="1" applyFont="1" applyFill="1" applyBorder="1" applyAlignment="1" applyProtection="1">
      <alignment horizontal="center" vertical="center"/>
      <protection hidden="1"/>
    </xf>
    <xf numFmtId="177" fontId="8" fillId="2" borderId="0" xfId="0" applyNumberFormat="1" applyFont="1" applyFill="1" applyBorder="1" applyAlignment="1" applyProtection="1">
      <alignment horizontal="center" vertical="center"/>
      <protection hidden="1"/>
    </xf>
    <xf numFmtId="177" fontId="8" fillId="2" borderId="0" xfId="0" quotePrefix="1" applyNumberFormat="1" applyFont="1" applyFill="1" applyBorder="1" applyAlignment="1" applyProtection="1">
      <alignment horizontal="center" vertical="center"/>
      <protection hidden="1"/>
    </xf>
    <xf numFmtId="177" fontId="7" fillId="2" borderId="0" xfId="0" quotePrefix="1" applyNumberFormat="1" applyFont="1" applyFill="1" applyBorder="1" applyAlignment="1" applyProtection="1">
      <alignment horizontal="center" vertical="center"/>
      <protection hidden="1"/>
    </xf>
    <xf numFmtId="177" fontId="7" fillId="2" borderId="0" xfId="0" applyNumberFormat="1" applyFont="1" applyFill="1" applyBorder="1" applyAlignment="1" applyProtection="1">
      <alignment vertical="center"/>
      <protection hidden="1"/>
    </xf>
    <xf numFmtId="0" fontId="6" fillId="2" borderId="19" xfId="0" applyFont="1" applyFill="1" applyBorder="1" applyAlignment="1" applyProtection="1">
      <alignment vertical="center"/>
      <protection hidden="1"/>
    </xf>
    <xf numFmtId="0" fontId="6" fillId="2" borderId="20" xfId="0" applyFont="1" applyFill="1" applyBorder="1" applyAlignment="1" applyProtection="1">
      <alignment vertical="center"/>
      <protection hidden="1"/>
    </xf>
    <xf numFmtId="0" fontId="6" fillId="2" borderId="21" xfId="0" applyFont="1" applyFill="1" applyBorder="1" applyAlignment="1" applyProtection="1">
      <alignment vertical="center"/>
      <protection hidden="1"/>
    </xf>
    <xf numFmtId="0" fontId="8" fillId="2" borderId="0" xfId="0" applyFont="1" applyFill="1" applyBorder="1" applyAlignment="1" applyProtection="1">
      <alignment horizontal="center" vertical="center"/>
      <protection hidden="1"/>
    </xf>
    <xf numFmtId="176" fontId="8" fillId="2" borderId="0" xfId="0" applyNumberFormat="1" applyFont="1" applyFill="1" applyBorder="1" applyAlignment="1" applyProtection="1">
      <alignment horizontal="right" vertical="center"/>
      <protection hidden="1"/>
    </xf>
    <xf numFmtId="177" fontId="8" fillId="2" borderId="0" xfId="0" applyNumberFormat="1" applyFont="1" applyFill="1" applyBorder="1" applyAlignment="1" applyProtection="1">
      <alignment horizontal="right" vertical="center"/>
      <protection hidden="1"/>
    </xf>
    <xf numFmtId="38" fontId="19" fillId="2" borderId="0" xfId="0" applyNumberFormat="1" applyFont="1" applyFill="1" applyBorder="1" applyAlignment="1" applyProtection="1">
      <alignment vertical="center"/>
      <protection hidden="1"/>
    </xf>
    <xf numFmtId="0" fontId="0" fillId="0" borderId="22" xfId="0" applyBorder="1" applyAlignment="1" applyProtection="1">
      <alignment horizontal="center" vertical="center"/>
      <protection hidden="1"/>
    </xf>
    <xf numFmtId="0" fontId="0" fillId="0" borderId="0" xfId="0" applyAlignment="1" applyProtection="1">
      <alignment horizontal="right"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27" xfId="0" applyBorder="1" applyAlignment="1" applyProtection="1">
      <alignment horizontal="right" vertical="center"/>
      <protection hidden="1"/>
    </xf>
    <xf numFmtId="0" fontId="0" fillId="0" borderId="28" xfId="0" applyBorder="1" applyAlignment="1" applyProtection="1">
      <alignment horizontal="right" vertical="center"/>
      <protection hidden="1"/>
    </xf>
    <xf numFmtId="0" fontId="0" fillId="0" borderId="29" xfId="0" applyBorder="1" applyAlignment="1" applyProtection="1">
      <alignment horizontal="right" vertical="center"/>
      <protection hidden="1"/>
    </xf>
    <xf numFmtId="0" fontId="0" fillId="0" borderId="30" xfId="0" applyFill="1" applyBorder="1" applyAlignment="1" applyProtection="1">
      <alignment horizontal="right" vertical="center"/>
      <protection hidden="1"/>
    </xf>
    <xf numFmtId="10" fontId="3" fillId="0" borderId="24" xfId="0" applyNumberFormat="1" applyFont="1" applyFill="1" applyBorder="1" applyAlignment="1" applyProtection="1">
      <alignment horizontal="right" vertical="center"/>
      <protection hidden="1"/>
    </xf>
    <xf numFmtId="0" fontId="0" fillId="0" borderId="24" xfId="0" applyBorder="1" applyAlignment="1" applyProtection="1">
      <alignment horizontal="right" vertical="center"/>
      <protection hidden="1"/>
    </xf>
    <xf numFmtId="0" fontId="0" fillId="0" borderId="1" xfId="0" applyBorder="1" applyAlignment="1" applyProtection="1">
      <alignment horizontal="right" vertical="center"/>
      <protection hidden="1"/>
    </xf>
    <xf numFmtId="0" fontId="0" fillId="0" borderId="16" xfId="0" applyBorder="1" applyAlignment="1" applyProtection="1">
      <alignment horizontal="right" vertical="center"/>
      <protection hidden="1"/>
    </xf>
    <xf numFmtId="38" fontId="0" fillId="0" borderId="24" xfId="1" applyFont="1" applyBorder="1" applyAlignment="1" applyProtection="1">
      <alignment horizontal="right" vertical="center"/>
      <protection hidden="1"/>
    </xf>
    <xf numFmtId="38" fontId="0" fillId="0" borderId="1" xfId="1" applyFont="1" applyBorder="1" applyAlignment="1" applyProtection="1">
      <alignment horizontal="right" vertical="center"/>
      <protection hidden="1"/>
    </xf>
    <xf numFmtId="38" fontId="0" fillId="0" borderId="2" xfId="1" applyFont="1" applyBorder="1" applyAlignment="1" applyProtection="1">
      <alignment horizontal="right" vertical="center"/>
      <protection hidden="1"/>
    </xf>
    <xf numFmtId="0" fontId="0" fillId="0" borderId="0" xfId="0" applyAlignment="1" applyProtection="1">
      <alignment horizontal="left" vertical="center"/>
      <protection hidden="1"/>
    </xf>
    <xf numFmtId="0" fontId="20" fillId="2" borderId="0" xfId="0" applyFont="1" applyFill="1" applyBorder="1" applyAlignment="1" applyProtection="1">
      <alignment vertical="center"/>
      <protection hidden="1"/>
    </xf>
    <xf numFmtId="0" fontId="21" fillId="2" borderId="0" xfId="0" applyFont="1" applyFill="1" applyBorder="1" applyAlignment="1" applyProtection="1">
      <alignment vertical="center"/>
      <protection hidden="1"/>
    </xf>
    <xf numFmtId="0" fontId="22" fillId="2" borderId="0" xfId="0" applyFont="1" applyFill="1" applyBorder="1" applyAlignment="1" applyProtection="1">
      <alignment vertical="center"/>
      <protection hidden="1"/>
    </xf>
    <xf numFmtId="177" fontId="19" fillId="2" borderId="0" xfId="0" applyNumberFormat="1" applyFont="1" applyFill="1" applyBorder="1" applyAlignment="1" applyProtection="1">
      <alignment horizontal="right" vertical="center"/>
      <protection hidden="1"/>
    </xf>
    <xf numFmtId="176" fontId="7" fillId="2" borderId="1" xfId="0" applyNumberFormat="1" applyFont="1" applyFill="1" applyBorder="1" applyAlignment="1" applyProtection="1">
      <alignment horizontal="center" vertical="center"/>
      <protection hidden="1"/>
    </xf>
    <xf numFmtId="176" fontId="17" fillId="2" borderId="0" xfId="0" applyNumberFormat="1" applyFont="1" applyFill="1" applyBorder="1" applyAlignment="1" applyProtection="1">
      <alignment vertical="center"/>
      <protection hidden="1"/>
    </xf>
    <xf numFmtId="0" fontId="7" fillId="2" borderId="0" xfId="0" applyFont="1" applyFill="1" applyBorder="1" applyAlignment="1" applyProtection="1">
      <alignment horizontal="center" vertical="center"/>
      <protection hidden="1"/>
    </xf>
    <xf numFmtId="177" fontId="7" fillId="2" borderId="0" xfId="0" applyNumberFormat="1" applyFont="1" applyFill="1" applyBorder="1" applyAlignment="1" applyProtection="1">
      <alignment horizontal="right" vertical="center"/>
      <protection hidden="1"/>
    </xf>
    <xf numFmtId="177" fontId="16" fillId="2" borderId="0" xfId="0" applyNumberFormat="1" applyFont="1" applyFill="1" applyBorder="1" applyAlignment="1" applyProtection="1">
      <alignment horizontal="center" vertical="center" shrinkToFit="1"/>
      <protection hidden="1"/>
    </xf>
    <xf numFmtId="0" fontId="6" fillId="2" borderId="0" xfId="0" applyFont="1" applyFill="1" applyBorder="1" applyAlignment="1" applyProtection="1">
      <alignment horizontal="right" vertical="center"/>
      <protection hidden="1"/>
    </xf>
    <xf numFmtId="0" fontId="6" fillId="2" borderId="0" xfId="0" applyFont="1" applyFill="1" applyBorder="1" applyAlignment="1" applyProtection="1">
      <alignment horizontal="center" vertical="center"/>
      <protection hidden="1"/>
    </xf>
    <xf numFmtId="49" fontId="17" fillId="2" borderId="0" xfId="0" applyNumberFormat="1" applyFont="1" applyFill="1" applyBorder="1" applyAlignment="1" applyProtection="1">
      <alignment vertical="center"/>
      <protection hidden="1"/>
    </xf>
    <xf numFmtId="38" fontId="7" fillId="2" borderId="1" xfId="0" applyNumberFormat="1" applyFont="1" applyFill="1" applyBorder="1" applyAlignment="1" applyProtection="1">
      <alignment horizontal="center" vertical="center"/>
      <protection hidden="1"/>
    </xf>
    <xf numFmtId="0" fontId="6" fillId="2" borderId="53" xfId="0" applyFont="1" applyFill="1" applyBorder="1" applyAlignment="1" applyProtection="1">
      <alignment vertical="center"/>
      <protection hidden="1"/>
    </xf>
    <xf numFmtId="0" fontId="6" fillId="2" borderId="54" xfId="0" applyFont="1" applyFill="1" applyBorder="1" applyAlignment="1" applyProtection="1">
      <alignment vertical="center"/>
      <protection hidden="1"/>
    </xf>
    <xf numFmtId="0" fontId="6" fillId="2" borderId="55" xfId="0" applyFont="1" applyFill="1" applyBorder="1" applyAlignment="1" applyProtection="1">
      <alignment vertical="center"/>
      <protection hidden="1"/>
    </xf>
    <xf numFmtId="0" fontId="6" fillId="2" borderId="56" xfId="0" applyFont="1" applyFill="1" applyBorder="1" applyAlignment="1" applyProtection="1">
      <alignment vertical="center"/>
      <protection hidden="1"/>
    </xf>
    <xf numFmtId="0" fontId="12" fillId="2" borderId="57" xfId="0" applyFont="1" applyFill="1" applyBorder="1" applyAlignment="1" applyProtection="1">
      <alignment vertical="center"/>
      <protection hidden="1"/>
    </xf>
    <xf numFmtId="0" fontId="13" fillId="2" borderId="57" xfId="0" applyFont="1" applyFill="1" applyBorder="1" applyAlignment="1" applyProtection="1">
      <alignment vertical="center"/>
      <protection hidden="1"/>
    </xf>
    <xf numFmtId="0" fontId="6" fillId="2" borderId="57" xfId="0" applyFont="1" applyFill="1" applyBorder="1" applyAlignment="1" applyProtection="1">
      <alignment vertical="center"/>
      <protection hidden="1"/>
    </xf>
    <xf numFmtId="38" fontId="6" fillId="2" borderId="57" xfId="0" applyNumberFormat="1" applyFont="1" applyFill="1" applyBorder="1" applyAlignment="1" applyProtection="1">
      <alignment horizontal="right" vertical="center"/>
      <protection hidden="1"/>
    </xf>
    <xf numFmtId="38" fontId="6" fillId="2" borderId="57" xfId="0" applyNumberFormat="1" applyFont="1" applyFill="1" applyBorder="1" applyAlignment="1" applyProtection="1">
      <alignment horizontal="center" vertical="center"/>
      <protection hidden="1"/>
    </xf>
    <xf numFmtId="0" fontId="6" fillId="2" borderId="57" xfId="0" applyFont="1" applyFill="1" applyBorder="1" applyAlignment="1" applyProtection="1">
      <alignment horizontal="center" vertical="center"/>
      <protection hidden="1"/>
    </xf>
    <xf numFmtId="0" fontId="6" fillId="2" borderId="58" xfId="0" applyFont="1" applyFill="1" applyBorder="1" applyAlignment="1" applyProtection="1">
      <alignment vertical="center"/>
      <protection hidden="1"/>
    </xf>
    <xf numFmtId="38" fontId="6" fillId="2" borderId="54" xfId="1" applyFont="1" applyFill="1" applyBorder="1" applyAlignment="1" applyProtection="1">
      <alignment horizontal="right" vertical="center"/>
      <protection hidden="1"/>
    </xf>
    <xf numFmtId="38" fontId="19" fillId="2" borderId="0" xfId="0" applyNumberFormat="1" applyFont="1" applyFill="1" applyBorder="1" applyAlignment="1" applyProtection="1">
      <alignment horizontal="center" vertical="center"/>
      <protection hidden="1"/>
    </xf>
    <xf numFmtId="0" fontId="24" fillId="2" borderId="8" xfId="0" applyFont="1" applyFill="1" applyBorder="1" applyAlignment="1" applyProtection="1">
      <alignment vertical="center"/>
      <protection hidden="1"/>
    </xf>
    <xf numFmtId="176" fontId="17" fillId="2" borderId="0" xfId="0" applyNumberFormat="1" applyFont="1" applyFill="1" applyBorder="1" applyAlignment="1" applyProtection="1">
      <alignment vertical="center"/>
      <protection hidden="1"/>
    </xf>
    <xf numFmtId="0" fontId="6" fillId="2" borderId="31"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178" fontId="10" fillId="2" borderId="0" xfId="0" applyNumberFormat="1" applyFont="1" applyFill="1" applyBorder="1" applyAlignment="1" applyProtection="1">
      <alignment horizontal="right" vertical="center"/>
      <protection hidden="1"/>
    </xf>
    <xf numFmtId="0" fontId="6" fillId="2" borderId="0" xfId="0" applyFont="1" applyFill="1" applyBorder="1" applyAlignment="1" applyProtection="1">
      <alignment horizontal="center" vertical="center"/>
      <protection hidden="1"/>
    </xf>
    <xf numFmtId="176" fontId="24" fillId="2" borderId="0" xfId="0" applyNumberFormat="1" applyFont="1" applyFill="1" applyBorder="1" applyAlignment="1" applyProtection="1">
      <alignment horizontal="right" vertical="center"/>
      <protection hidden="1"/>
    </xf>
    <xf numFmtId="38" fontId="25" fillId="2" borderId="0" xfId="0" applyNumberFormat="1" applyFont="1" applyFill="1" applyBorder="1" applyAlignment="1" applyProtection="1">
      <alignment horizontal="right" vertical="center" shrinkToFit="1"/>
      <protection hidden="1"/>
    </xf>
    <xf numFmtId="0" fontId="25" fillId="2" borderId="0" xfId="0" applyFont="1" applyFill="1" applyBorder="1" applyAlignment="1" applyProtection="1">
      <alignment horizontal="right" vertical="center" shrinkToFit="1"/>
      <protection hidden="1"/>
    </xf>
    <xf numFmtId="38" fontId="6" fillId="2" borderId="0" xfId="0" applyNumberFormat="1" applyFont="1" applyFill="1" applyBorder="1" applyAlignment="1" applyProtection="1">
      <alignment vertical="center"/>
      <protection hidden="1"/>
    </xf>
    <xf numFmtId="38" fontId="26" fillId="2" borderId="0" xfId="0" applyNumberFormat="1" applyFont="1" applyFill="1" applyBorder="1" applyAlignment="1" applyProtection="1">
      <alignment vertical="center"/>
      <protection hidden="1"/>
    </xf>
    <xf numFmtId="176" fontId="27" fillId="2" borderId="0" xfId="0" applyNumberFormat="1" applyFont="1" applyFill="1" applyBorder="1" applyAlignment="1" applyProtection="1">
      <alignment vertical="center"/>
      <protection hidden="1"/>
    </xf>
    <xf numFmtId="177" fontId="7" fillId="2" borderId="0" xfId="0" applyNumberFormat="1" applyFont="1" applyFill="1" applyBorder="1" applyAlignment="1" applyProtection="1">
      <alignment horizontal="right" vertical="center"/>
      <protection hidden="1"/>
    </xf>
    <xf numFmtId="0" fontId="0" fillId="0" borderId="59" xfId="0" applyFill="1" applyBorder="1" applyAlignment="1" applyProtection="1">
      <alignment horizontal="right" vertical="center"/>
      <protection hidden="1"/>
    </xf>
    <xf numFmtId="10" fontId="3" fillId="0" borderId="60" xfId="0" applyNumberFormat="1" applyFont="1" applyFill="1" applyBorder="1" applyAlignment="1" applyProtection="1">
      <alignment horizontal="right" vertical="center"/>
      <protection hidden="1"/>
    </xf>
    <xf numFmtId="10" fontId="3" fillId="0" borderId="28" xfId="0" applyNumberFormat="1" applyFont="1" applyFill="1" applyBorder="1" applyAlignment="1" applyProtection="1">
      <alignment horizontal="right" vertical="center"/>
      <protection hidden="1"/>
    </xf>
    <xf numFmtId="178" fontId="3" fillId="0" borderId="28" xfId="1" applyNumberFormat="1" applyFont="1" applyFill="1" applyBorder="1" applyAlignment="1" applyProtection="1">
      <alignment horizontal="right" vertical="center"/>
      <protection hidden="1"/>
    </xf>
    <xf numFmtId="178" fontId="3" fillId="0" borderId="61" xfId="1" applyNumberFormat="1" applyFont="1" applyFill="1" applyBorder="1" applyAlignment="1" applyProtection="1">
      <alignment horizontal="right" vertical="center"/>
      <protection hidden="1"/>
    </xf>
    <xf numFmtId="0" fontId="0" fillId="0" borderId="60" xfId="0" applyBorder="1" applyAlignment="1" applyProtection="1">
      <alignment horizontal="right" vertical="center"/>
      <protection hidden="1"/>
    </xf>
    <xf numFmtId="38" fontId="0" fillId="0" borderId="60" xfId="1" applyFont="1" applyBorder="1" applyAlignment="1" applyProtection="1">
      <alignment horizontal="right" vertical="center"/>
      <protection hidden="1"/>
    </xf>
    <xf numFmtId="38" fontId="0" fillId="0" borderId="28" xfId="1" applyFont="1" applyBorder="1" applyAlignment="1" applyProtection="1">
      <alignment horizontal="right" vertical="center"/>
      <protection hidden="1"/>
    </xf>
    <xf numFmtId="38" fontId="0" fillId="0" borderId="61" xfId="1" applyFont="1" applyBorder="1" applyAlignment="1" applyProtection="1">
      <alignment horizontal="right" vertical="center"/>
      <protection hidden="1"/>
    </xf>
    <xf numFmtId="176" fontId="7" fillId="2" borderId="1" xfId="0" applyNumberFormat="1" applyFont="1" applyFill="1" applyBorder="1" applyAlignment="1" applyProtection="1">
      <alignment horizontal="center" vertical="center"/>
      <protection hidden="1"/>
    </xf>
    <xf numFmtId="38" fontId="9" fillId="2" borderId="0" xfId="0" applyNumberFormat="1" applyFont="1" applyFill="1" applyBorder="1" applyAlignment="1" applyProtection="1">
      <alignment horizontal="center" vertical="center"/>
      <protection hidden="1"/>
    </xf>
    <xf numFmtId="38" fontId="29" fillId="2" borderId="0" xfId="0" applyNumberFormat="1" applyFont="1" applyFill="1" applyBorder="1" applyAlignment="1" applyProtection="1">
      <alignment horizontal="center" vertical="center"/>
      <protection hidden="1"/>
    </xf>
    <xf numFmtId="38" fontId="30" fillId="2" borderId="0" xfId="0" applyNumberFormat="1" applyFont="1" applyFill="1" applyBorder="1" applyAlignment="1" applyProtection="1">
      <alignment horizontal="left" vertical="center"/>
      <protection hidden="1"/>
    </xf>
    <xf numFmtId="38" fontId="31" fillId="2" borderId="0" xfId="0" applyNumberFormat="1" applyFont="1" applyFill="1" applyBorder="1" applyAlignment="1" applyProtection="1">
      <alignment horizontal="left" vertical="center"/>
      <protection hidden="1"/>
    </xf>
    <xf numFmtId="0" fontId="7" fillId="2" borderId="0" xfId="0" applyNumberFormat="1" applyFont="1" applyFill="1" applyBorder="1" applyAlignment="1" applyProtection="1">
      <alignment horizontal="center" vertical="center"/>
      <protection hidden="1"/>
    </xf>
    <xf numFmtId="0" fontId="0" fillId="0" borderId="63" xfId="0" applyBorder="1" applyAlignment="1" applyProtection="1">
      <alignment horizontal="right" vertical="center"/>
      <protection hidden="1"/>
    </xf>
    <xf numFmtId="0" fontId="0" fillId="0" borderId="64"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66" xfId="0" applyBorder="1" applyAlignment="1" applyProtection="1">
      <alignment horizontal="right" vertical="center"/>
      <protection hidden="1"/>
    </xf>
    <xf numFmtId="0" fontId="0" fillId="0" borderId="67" xfId="0" applyBorder="1" applyAlignment="1" applyProtection="1">
      <alignment horizontal="right" vertical="center"/>
      <protection hidden="1"/>
    </xf>
    <xf numFmtId="0" fontId="32" fillId="2" borderId="11" xfId="0" applyFont="1" applyFill="1" applyBorder="1" applyAlignment="1" applyProtection="1">
      <alignment horizontal="center" vertical="center"/>
      <protection hidden="1"/>
    </xf>
    <xf numFmtId="0" fontId="33" fillId="2" borderId="9" xfId="0" applyFont="1" applyFill="1" applyBorder="1" applyAlignment="1" applyProtection="1">
      <alignment horizontal="center" vertical="center"/>
    </xf>
    <xf numFmtId="0" fontId="33" fillId="2" borderId="0" xfId="0" applyFont="1" applyFill="1" applyAlignment="1" applyProtection="1">
      <alignment vertical="center"/>
      <protection hidden="1"/>
    </xf>
    <xf numFmtId="0" fontId="1" fillId="0" borderId="62" xfId="0" applyFont="1" applyBorder="1" applyAlignment="1" applyProtection="1">
      <alignment horizontal="right" vertical="center"/>
      <protection hidden="1"/>
    </xf>
    <xf numFmtId="38" fontId="1" fillId="0" borderId="1" xfId="1" applyFont="1" applyBorder="1" applyAlignment="1" applyProtection="1">
      <alignment horizontal="right" vertical="center"/>
      <protection hidden="1"/>
    </xf>
    <xf numFmtId="38" fontId="1" fillId="0" borderId="2" xfId="1" applyFont="1" applyBorder="1" applyAlignment="1" applyProtection="1">
      <alignment horizontal="right" vertical="center"/>
      <protection hidden="1"/>
    </xf>
    <xf numFmtId="0" fontId="1" fillId="0" borderId="68" xfId="0" applyFont="1" applyBorder="1" applyAlignment="1" applyProtection="1">
      <alignment horizontal="right" vertical="center"/>
      <protection hidden="1"/>
    </xf>
    <xf numFmtId="178" fontId="3" fillId="0" borderId="42" xfId="1" applyNumberFormat="1" applyFont="1" applyFill="1" applyBorder="1" applyAlignment="1" applyProtection="1">
      <alignment horizontal="right" vertical="center"/>
      <protection hidden="1"/>
    </xf>
    <xf numFmtId="0" fontId="1" fillId="0" borderId="24" xfId="0" applyFont="1" applyBorder="1" applyAlignment="1" applyProtection="1">
      <alignment horizontal="right" vertical="center"/>
      <protection hidden="1"/>
    </xf>
    <xf numFmtId="0" fontId="7" fillId="2" borderId="1" xfId="0" applyFont="1" applyFill="1" applyBorder="1" applyAlignment="1" applyProtection="1">
      <alignment horizontal="center" vertical="center"/>
      <protection hidden="1"/>
    </xf>
    <xf numFmtId="0" fontId="8" fillId="2" borderId="31" xfId="0" applyFont="1" applyFill="1" applyBorder="1" applyAlignment="1" applyProtection="1">
      <alignment horizontal="center" vertical="center" shrinkToFit="1"/>
      <protection hidden="1"/>
    </xf>
    <xf numFmtId="0" fontId="8" fillId="2" borderId="17" xfId="0" applyFont="1" applyFill="1" applyBorder="1" applyAlignment="1" applyProtection="1">
      <alignment horizontal="center" vertical="center" shrinkToFit="1"/>
      <protection hidden="1"/>
    </xf>
    <xf numFmtId="0" fontId="8" fillId="2" borderId="18" xfId="0" applyFont="1" applyFill="1" applyBorder="1" applyAlignment="1" applyProtection="1">
      <alignment horizontal="center" vertical="center" shrinkToFit="1"/>
      <protection hidden="1"/>
    </xf>
    <xf numFmtId="38" fontId="9" fillId="2" borderId="51" xfId="0" applyNumberFormat="1" applyFont="1" applyFill="1" applyBorder="1" applyAlignment="1" applyProtection="1">
      <alignment horizontal="center" vertical="center"/>
      <protection hidden="1"/>
    </xf>
    <xf numFmtId="38" fontId="9" fillId="0" borderId="31" xfId="1" applyFont="1" applyFill="1" applyBorder="1" applyAlignment="1" applyProtection="1">
      <alignment horizontal="right" vertical="center" shrinkToFit="1"/>
    </xf>
    <xf numFmtId="38" fontId="9" fillId="0" borderId="17" xfId="1" applyFont="1" applyFill="1" applyBorder="1" applyAlignment="1" applyProtection="1">
      <alignment horizontal="right" vertical="center" shrinkToFit="1"/>
    </xf>
    <xf numFmtId="38" fontId="9" fillId="0" borderId="18" xfId="1" applyFont="1" applyFill="1" applyBorder="1" applyAlignment="1" applyProtection="1">
      <alignment horizontal="right" vertical="center" shrinkToFit="1"/>
    </xf>
    <xf numFmtId="38" fontId="9" fillId="3" borderId="15" xfId="1" applyFont="1" applyFill="1" applyBorder="1" applyAlignment="1" applyProtection="1">
      <alignment horizontal="right" vertical="center" shrinkToFit="1"/>
      <protection locked="0"/>
    </xf>
    <xf numFmtId="38" fontId="9" fillId="2" borderId="31" xfId="0" applyNumberFormat="1" applyFont="1" applyFill="1" applyBorder="1" applyAlignment="1" applyProtection="1">
      <alignment horizontal="right" vertical="center"/>
      <protection hidden="1"/>
    </xf>
    <xf numFmtId="38" fontId="9" fillId="2" borderId="17" xfId="0" applyNumberFormat="1" applyFont="1" applyFill="1" applyBorder="1" applyAlignment="1" applyProtection="1">
      <alignment horizontal="right" vertical="center"/>
      <protection hidden="1"/>
    </xf>
    <xf numFmtId="38" fontId="9" fillId="2" borderId="18" xfId="0" applyNumberFormat="1" applyFont="1" applyFill="1" applyBorder="1" applyAlignment="1" applyProtection="1">
      <alignment horizontal="right" vertical="center"/>
      <protection hidden="1"/>
    </xf>
    <xf numFmtId="176" fontId="24" fillId="2" borderId="0" xfId="0" applyNumberFormat="1" applyFont="1" applyFill="1" applyBorder="1" applyAlignment="1" applyProtection="1">
      <alignment horizontal="right" vertical="center"/>
      <protection hidden="1"/>
    </xf>
    <xf numFmtId="38" fontId="9" fillId="2" borderId="15" xfId="1" applyFont="1" applyFill="1" applyBorder="1" applyAlignment="1" applyProtection="1">
      <alignment horizontal="right" vertical="center" shrinkToFit="1"/>
      <protection hidden="1"/>
    </xf>
    <xf numFmtId="176" fontId="7" fillId="2" borderId="1" xfId="0" applyNumberFormat="1" applyFont="1" applyFill="1" applyBorder="1" applyAlignment="1" applyProtection="1">
      <alignment horizontal="right" vertical="center"/>
      <protection hidden="1"/>
    </xf>
    <xf numFmtId="176" fontId="17" fillId="2" borderId="0" xfId="0" applyNumberFormat="1" applyFont="1" applyFill="1" applyBorder="1" applyAlignment="1" applyProtection="1">
      <alignment horizontal="center" vertical="center"/>
      <protection hidden="1"/>
    </xf>
    <xf numFmtId="38" fontId="9" fillId="3" borderId="31" xfId="1" applyFont="1" applyFill="1" applyBorder="1" applyAlignment="1" applyProtection="1">
      <alignment horizontal="right" vertical="center" shrinkToFit="1"/>
      <protection locked="0"/>
    </xf>
    <xf numFmtId="38" fontId="9" fillId="3" borderId="17" xfId="1" applyFont="1" applyFill="1" applyBorder="1" applyAlignment="1" applyProtection="1">
      <alignment horizontal="right" vertical="center" shrinkToFit="1"/>
      <protection locked="0"/>
    </xf>
    <xf numFmtId="38" fontId="9" fillId="3" borderId="18" xfId="1" applyFont="1" applyFill="1" applyBorder="1" applyAlignment="1" applyProtection="1">
      <alignment horizontal="right" vertical="center" shrinkToFit="1"/>
      <protection locked="0"/>
    </xf>
    <xf numFmtId="38" fontId="24" fillId="2" borderId="0" xfId="0" applyNumberFormat="1" applyFont="1" applyFill="1" applyBorder="1" applyAlignment="1" applyProtection="1">
      <alignment horizontal="right" vertical="center"/>
      <protection hidden="1"/>
    </xf>
    <xf numFmtId="38" fontId="24" fillId="2" borderId="54" xfId="0" applyNumberFormat="1" applyFont="1" applyFill="1" applyBorder="1" applyAlignment="1" applyProtection="1">
      <alignment horizontal="right" vertical="center"/>
      <protection hidden="1"/>
    </xf>
    <xf numFmtId="38" fontId="9" fillId="2" borderId="31" xfId="0" applyNumberFormat="1" applyFont="1" applyFill="1" applyBorder="1" applyAlignment="1" applyProtection="1">
      <alignment horizontal="center" vertical="center"/>
      <protection hidden="1"/>
    </xf>
    <xf numFmtId="38" fontId="9" fillId="2" borderId="17" xfId="0" applyNumberFormat="1" applyFont="1" applyFill="1" applyBorder="1" applyAlignment="1" applyProtection="1">
      <alignment horizontal="center" vertical="center"/>
      <protection hidden="1"/>
    </xf>
    <xf numFmtId="38" fontId="9" fillId="2" borderId="18" xfId="0" applyNumberFormat="1" applyFont="1" applyFill="1" applyBorder="1" applyAlignment="1" applyProtection="1">
      <alignment horizontal="center" vertical="center"/>
      <protection hidden="1"/>
    </xf>
    <xf numFmtId="177" fontId="7" fillId="2" borderId="0" xfId="0" applyNumberFormat="1"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shrinkToFit="1"/>
      <protection hidden="1"/>
    </xf>
    <xf numFmtId="0" fontId="6" fillId="2" borderId="15" xfId="0" applyFont="1" applyFill="1" applyBorder="1" applyAlignment="1" applyProtection="1">
      <alignment horizontal="center" vertical="center" shrinkToFit="1"/>
      <protection hidden="1"/>
    </xf>
    <xf numFmtId="38" fontId="25" fillId="2" borderId="31" xfId="0" applyNumberFormat="1" applyFont="1" applyFill="1" applyBorder="1" applyAlignment="1" applyProtection="1">
      <alignment horizontal="right" vertical="center" shrinkToFit="1"/>
      <protection hidden="1"/>
    </xf>
    <xf numFmtId="0" fontId="25" fillId="2" borderId="17" xfId="0" applyFont="1" applyFill="1" applyBorder="1" applyAlignment="1" applyProtection="1">
      <alignment horizontal="right" vertical="center" shrinkToFit="1"/>
      <protection hidden="1"/>
    </xf>
    <xf numFmtId="0" fontId="25" fillId="2" borderId="18" xfId="0" applyFont="1" applyFill="1" applyBorder="1" applyAlignment="1" applyProtection="1">
      <alignment horizontal="right" vertical="center" shrinkToFit="1"/>
      <protection hidden="1"/>
    </xf>
    <xf numFmtId="38" fontId="23" fillId="2" borderId="15" xfId="1" applyFont="1" applyFill="1" applyBorder="1" applyAlignment="1" applyProtection="1">
      <alignment horizontal="right" vertical="center" shrinkToFit="1"/>
      <protection hidden="1"/>
    </xf>
    <xf numFmtId="38" fontId="9" fillId="2" borderId="15" xfId="0" applyNumberFormat="1" applyFont="1" applyFill="1" applyBorder="1" applyAlignment="1" applyProtection="1">
      <alignment horizontal="right" vertical="center" shrinkToFit="1"/>
      <protection hidden="1"/>
    </xf>
    <xf numFmtId="0" fontId="6" fillId="2" borderId="31" xfId="0" applyFont="1" applyFill="1" applyBorder="1" applyAlignment="1" applyProtection="1">
      <alignment horizontal="center" vertical="center" shrinkToFit="1"/>
      <protection hidden="1"/>
    </xf>
    <xf numFmtId="0" fontId="6" fillId="2" borderId="18" xfId="0" applyFont="1" applyFill="1" applyBorder="1" applyAlignment="1" applyProtection="1">
      <alignment horizontal="center" vertical="center" shrinkToFit="1"/>
      <protection hidden="1"/>
    </xf>
    <xf numFmtId="176" fontId="17" fillId="2" borderId="42" xfId="0" applyNumberFormat="1" applyFont="1" applyFill="1" applyBorder="1" applyAlignment="1" applyProtection="1">
      <alignment horizontal="center" vertical="center"/>
      <protection hidden="1"/>
    </xf>
    <xf numFmtId="176" fontId="7" fillId="2" borderId="1" xfId="0" applyNumberFormat="1"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7" fillId="2" borderId="12" xfId="0" applyFont="1" applyFill="1" applyBorder="1" applyAlignment="1" applyProtection="1">
      <alignment horizontal="center" vertical="center"/>
      <protection hidden="1"/>
    </xf>
    <xf numFmtId="177" fontId="16" fillId="2" borderId="0" xfId="0" applyNumberFormat="1" applyFont="1" applyFill="1" applyBorder="1" applyAlignment="1" applyProtection="1">
      <alignment horizontal="center" vertical="center" shrinkToFit="1"/>
      <protection hidden="1"/>
    </xf>
    <xf numFmtId="177" fontId="16" fillId="2" borderId="0" xfId="0" applyNumberFormat="1" applyFont="1" applyFill="1" applyBorder="1" applyAlignment="1" applyProtection="1">
      <alignment horizontal="center" vertical="center" wrapText="1" shrinkToFit="1"/>
      <protection hidden="1"/>
    </xf>
    <xf numFmtId="177" fontId="7" fillId="2" borderId="0" xfId="0" applyNumberFormat="1" applyFont="1" applyFill="1" applyBorder="1" applyAlignment="1" applyProtection="1">
      <alignment horizontal="right" vertical="center"/>
      <protection hidden="1"/>
    </xf>
    <xf numFmtId="0" fontId="6" fillId="2" borderId="0" xfId="0" applyFont="1" applyFill="1" applyBorder="1" applyAlignment="1" applyProtection="1">
      <alignment horizontal="center" vertical="center"/>
      <protection hidden="1"/>
    </xf>
    <xf numFmtId="179" fontId="7" fillId="2" borderId="16" xfId="0" applyNumberFormat="1" applyFont="1" applyFill="1" applyBorder="1" applyAlignment="1" applyProtection="1">
      <alignment horizontal="center" vertical="center"/>
      <protection hidden="1"/>
    </xf>
    <xf numFmtId="179" fontId="7" fillId="2" borderId="11" xfId="0" applyNumberFormat="1" applyFont="1" applyFill="1" applyBorder="1" applyAlignment="1" applyProtection="1">
      <alignment horizontal="center" vertical="center"/>
      <protection hidden="1"/>
    </xf>
    <xf numFmtId="0" fontId="7" fillId="2" borderId="29" xfId="0" applyFont="1" applyFill="1" applyBorder="1" applyAlignment="1" applyProtection="1">
      <alignment horizontal="center" vertical="center"/>
      <protection hidden="1"/>
    </xf>
    <xf numFmtId="0" fontId="7" fillId="2" borderId="46" xfId="0" applyFont="1" applyFill="1" applyBorder="1" applyAlignment="1" applyProtection="1">
      <alignment horizontal="center" vertical="center"/>
      <protection hidden="1"/>
    </xf>
    <xf numFmtId="0" fontId="7" fillId="2" borderId="42"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protection hidden="1"/>
    </xf>
    <xf numFmtId="0" fontId="7" fillId="2" borderId="32"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177" fontId="7" fillId="2" borderId="1" xfId="0" applyNumberFormat="1" applyFont="1" applyFill="1" applyBorder="1" applyAlignment="1" applyProtection="1">
      <alignment horizontal="right" vertical="center"/>
      <protection hidden="1"/>
    </xf>
    <xf numFmtId="177" fontId="7" fillId="2" borderId="16" xfId="0" applyNumberFormat="1" applyFont="1" applyFill="1" applyBorder="1" applyAlignment="1" applyProtection="1">
      <alignment horizontal="right" vertical="center"/>
      <protection hidden="1"/>
    </xf>
    <xf numFmtId="177" fontId="7" fillId="2" borderId="12" xfId="0" applyNumberFormat="1" applyFont="1" applyFill="1" applyBorder="1" applyAlignment="1" applyProtection="1">
      <alignment horizontal="right" vertical="center"/>
      <protection hidden="1"/>
    </xf>
    <xf numFmtId="177" fontId="7" fillId="2" borderId="16" xfId="0" applyNumberFormat="1" applyFont="1" applyFill="1" applyBorder="1" applyAlignment="1" applyProtection="1">
      <alignment horizontal="center" vertical="center"/>
      <protection hidden="1"/>
    </xf>
    <xf numFmtId="177" fontId="7" fillId="2" borderId="12" xfId="0" applyNumberFormat="1" applyFont="1" applyFill="1" applyBorder="1" applyAlignment="1" applyProtection="1">
      <alignment horizontal="center" vertical="center"/>
      <protection hidden="1"/>
    </xf>
    <xf numFmtId="0" fontId="6" fillId="2" borderId="43" xfId="0" applyFont="1" applyFill="1" applyBorder="1" applyAlignment="1" applyProtection="1">
      <alignment horizontal="center" vertical="center" shrinkToFit="1"/>
      <protection hidden="1"/>
    </xf>
    <xf numFmtId="0" fontId="6" fillId="3" borderId="15" xfId="0" applyFont="1" applyFill="1" applyBorder="1" applyAlignment="1" applyProtection="1">
      <alignment horizontal="center" vertical="center" shrinkToFit="1"/>
      <protection locked="0"/>
    </xf>
    <xf numFmtId="38" fontId="6" fillId="2" borderId="11" xfId="1" applyFont="1" applyFill="1" applyBorder="1" applyAlignment="1" applyProtection="1">
      <alignment horizontal="right" vertical="center"/>
      <protection hidden="1"/>
    </xf>
    <xf numFmtId="177" fontId="16" fillId="2" borderId="0" xfId="0" applyNumberFormat="1" applyFont="1" applyFill="1" applyBorder="1" applyAlignment="1" applyProtection="1">
      <alignment horizontal="center" vertical="center"/>
      <protection hidden="1"/>
    </xf>
    <xf numFmtId="0" fontId="8" fillId="3" borderId="30" xfId="0" applyFont="1" applyFill="1" applyBorder="1" applyAlignment="1" applyProtection="1">
      <alignment horizontal="center" vertical="center" shrinkToFit="1"/>
      <protection locked="0"/>
    </xf>
    <xf numFmtId="0" fontId="11" fillId="2" borderId="37" xfId="0" applyFont="1" applyFill="1" applyBorder="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38" xfId="0" applyFont="1" applyFill="1" applyBorder="1" applyAlignment="1" applyProtection="1">
      <alignment horizontal="center" vertical="center"/>
      <protection hidden="1"/>
    </xf>
    <xf numFmtId="178" fontId="10" fillId="2" borderId="16" xfId="0" applyNumberFormat="1" applyFont="1" applyFill="1" applyBorder="1" applyAlignment="1" applyProtection="1">
      <alignment horizontal="right" vertical="center"/>
      <protection hidden="1"/>
    </xf>
    <xf numFmtId="178" fontId="10" fillId="2" borderId="11" xfId="0" applyNumberFormat="1" applyFont="1" applyFill="1" applyBorder="1" applyAlignment="1" applyProtection="1">
      <alignment horizontal="right" vertical="center"/>
      <protection hidden="1"/>
    </xf>
    <xf numFmtId="178" fontId="10" fillId="2" borderId="12" xfId="0" applyNumberFormat="1" applyFont="1" applyFill="1" applyBorder="1" applyAlignment="1" applyProtection="1">
      <alignment horizontal="right" vertical="center"/>
      <protection hidden="1"/>
    </xf>
    <xf numFmtId="0" fontId="8" fillId="2" borderId="15" xfId="0" applyFont="1" applyFill="1" applyBorder="1" applyAlignment="1" applyProtection="1">
      <alignment horizontal="center" vertical="center" shrinkToFit="1"/>
      <protection hidden="1"/>
    </xf>
    <xf numFmtId="0" fontId="6" fillId="2" borderId="0" xfId="0" applyFont="1" applyFill="1" applyBorder="1" applyAlignment="1" applyProtection="1">
      <alignment horizontal="right" vertical="center"/>
      <protection hidden="1"/>
    </xf>
    <xf numFmtId="0" fontId="8" fillId="3" borderId="16" xfId="0" applyFont="1" applyFill="1" applyBorder="1" applyAlignment="1" applyProtection="1">
      <alignment horizontal="center" vertical="center"/>
      <protection locked="0"/>
    </xf>
    <xf numFmtId="0" fontId="15" fillId="3" borderId="11" xfId="0" applyFont="1" applyFill="1" applyBorder="1" applyProtection="1">
      <protection locked="0"/>
    </xf>
    <xf numFmtId="0" fontId="15" fillId="3" borderId="12" xfId="0" applyFont="1" applyFill="1" applyBorder="1" applyProtection="1">
      <protection locked="0"/>
    </xf>
    <xf numFmtId="0" fontId="10" fillId="2" borderId="0" xfId="0" applyFont="1" applyFill="1" applyBorder="1" applyAlignment="1" applyProtection="1">
      <alignment horizontal="center" vertical="center"/>
      <protection hidden="1"/>
    </xf>
    <xf numFmtId="0" fontId="8" fillId="2" borderId="16"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protection hidden="1"/>
    </xf>
    <xf numFmtId="0" fontId="8" fillId="2" borderId="12" xfId="0" applyFont="1" applyFill="1" applyBorder="1" applyAlignment="1" applyProtection="1">
      <alignment horizontal="center" vertical="center"/>
      <protection hidden="1"/>
    </xf>
    <xf numFmtId="10" fontId="10" fillId="2" borderId="16" xfId="0" applyNumberFormat="1" applyFont="1" applyFill="1" applyBorder="1" applyAlignment="1" applyProtection="1">
      <alignment horizontal="right" vertical="center"/>
      <protection hidden="1"/>
    </xf>
    <xf numFmtId="10" fontId="10" fillId="2" borderId="11" xfId="0" applyNumberFormat="1" applyFont="1" applyFill="1" applyBorder="1" applyAlignment="1" applyProtection="1">
      <alignment horizontal="right" vertical="center"/>
      <protection hidden="1"/>
    </xf>
    <xf numFmtId="10" fontId="10" fillId="2" borderId="12" xfId="0" applyNumberFormat="1" applyFont="1" applyFill="1" applyBorder="1" applyAlignment="1" applyProtection="1">
      <alignment horizontal="right" vertical="center"/>
      <protection hidden="1"/>
    </xf>
    <xf numFmtId="0" fontId="8" fillId="3" borderId="9" xfId="0" applyFont="1" applyFill="1" applyBorder="1" applyAlignment="1" applyProtection="1">
      <alignment horizontal="left" vertical="center"/>
      <protection locked="0"/>
    </xf>
    <xf numFmtId="0" fontId="8" fillId="3" borderId="39" xfId="0" applyFont="1" applyFill="1" applyBorder="1" applyAlignment="1" applyProtection="1">
      <alignment horizontal="left" vertical="center"/>
      <protection locked="0"/>
    </xf>
    <xf numFmtId="0" fontId="8" fillId="3" borderId="40" xfId="0" applyFont="1" applyFill="1" applyBorder="1" applyAlignment="1" applyProtection="1">
      <alignment horizontal="left" vertical="center"/>
      <protection locked="0"/>
    </xf>
    <xf numFmtId="0" fontId="8" fillId="3" borderId="41" xfId="0" applyFont="1" applyFill="1" applyBorder="1" applyAlignment="1" applyProtection="1">
      <alignment horizontal="left" vertical="center"/>
      <protection locked="0"/>
    </xf>
    <xf numFmtId="0" fontId="8" fillId="2" borderId="16" xfId="0" applyFont="1" applyFill="1" applyBorder="1" applyAlignment="1" applyProtection="1">
      <alignment horizontal="right" vertical="center"/>
      <protection hidden="1"/>
    </xf>
    <xf numFmtId="0" fontId="8" fillId="2" borderId="11" xfId="0" applyFont="1" applyFill="1" applyBorder="1" applyAlignment="1" applyProtection="1">
      <alignment horizontal="right" vertical="center"/>
      <protection hidden="1"/>
    </xf>
    <xf numFmtId="0" fontId="8" fillId="2" borderId="44" xfId="0" applyFont="1" applyFill="1" applyBorder="1" applyAlignment="1" applyProtection="1">
      <alignment horizontal="center" vertical="center" shrinkToFit="1"/>
      <protection hidden="1"/>
    </xf>
    <xf numFmtId="0" fontId="8" fillId="2" borderId="11" xfId="0" applyFont="1" applyFill="1" applyBorder="1" applyAlignment="1" applyProtection="1">
      <alignment horizontal="center" vertical="center" shrinkToFit="1"/>
      <protection hidden="1"/>
    </xf>
    <xf numFmtId="0" fontId="8" fillId="2" borderId="45" xfId="0" applyFont="1" applyFill="1" applyBorder="1" applyAlignment="1" applyProtection="1">
      <alignment horizontal="center" vertical="center" shrinkToFit="1"/>
      <protection hidden="1"/>
    </xf>
    <xf numFmtId="0" fontId="8" fillId="2" borderId="32"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3" xfId="0" applyFont="1" applyFill="1" applyBorder="1" applyAlignment="1" applyProtection="1">
      <alignment horizontal="center" vertical="center"/>
      <protection hidden="1"/>
    </xf>
    <xf numFmtId="0" fontId="10" fillId="2" borderId="34" xfId="0" applyFont="1" applyFill="1" applyBorder="1" applyAlignment="1" applyProtection="1">
      <alignment horizontal="center" vertical="center"/>
      <protection hidden="1"/>
    </xf>
    <xf numFmtId="0" fontId="10" fillId="2" borderId="35" xfId="0" applyFont="1" applyFill="1" applyBorder="1" applyAlignment="1" applyProtection="1">
      <alignment horizontal="center" vertical="center"/>
      <protection hidden="1"/>
    </xf>
    <xf numFmtId="0" fontId="10" fillId="2" borderId="36" xfId="0" applyFont="1" applyFill="1" applyBorder="1" applyAlignment="1" applyProtection="1">
      <alignment horizontal="center" vertical="center"/>
      <protection hidden="1"/>
    </xf>
    <xf numFmtId="38" fontId="16" fillId="2" borderId="0" xfId="1" applyFont="1" applyFill="1"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9" xfId="0"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J148"/>
  <sheetViews>
    <sheetView tabSelected="1" zoomScaleNormal="100" zoomScaleSheetLayoutView="130" workbookViewId="0">
      <selection activeCell="C7" sqref="C7"/>
    </sheetView>
  </sheetViews>
  <sheetFormatPr defaultRowHeight="17.25" x14ac:dyDescent="0.15"/>
  <cols>
    <col min="1" max="1" width="3.125" style="5" customWidth="1"/>
    <col min="2" max="2" width="16.375" style="5" customWidth="1"/>
    <col min="3" max="37" width="5.125" style="5" customWidth="1"/>
    <col min="38" max="38" width="3.125" style="5" customWidth="1"/>
    <col min="39" max="40" width="4.625" style="5" customWidth="1"/>
    <col min="41" max="41" width="13.375" style="5" bestFit="1" customWidth="1"/>
    <col min="42" max="42" width="9.625" style="5" bestFit="1" customWidth="1"/>
    <col min="43" max="16384" width="9" style="5"/>
  </cols>
  <sheetData>
    <row r="2" spans="1:43" x14ac:dyDescent="0.15">
      <c r="B2" s="5" t="s">
        <v>102</v>
      </c>
    </row>
    <row r="3" spans="1:43" x14ac:dyDescent="0.15">
      <c r="B3" s="167" t="s">
        <v>135</v>
      </c>
    </row>
    <row r="4" spans="1:43" x14ac:dyDescent="0.15">
      <c r="B4" s="5" t="s">
        <v>103</v>
      </c>
    </row>
    <row r="5" spans="1:43" ht="18" thickBot="1" x14ac:dyDescent="0.2"/>
    <row r="6" spans="1:43" ht="14.25" customHeight="1" thickTop="1" x14ac:dyDescent="0.15">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2"/>
    </row>
    <row r="7" spans="1:43" x14ac:dyDescent="0.15">
      <c r="A7" s="13"/>
      <c r="B7" s="14" t="s">
        <v>106</v>
      </c>
      <c r="C7" s="166">
        <v>7</v>
      </c>
      <c r="D7" s="15" t="s">
        <v>101</v>
      </c>
      <c r="E7" s="15"/>
      <c r="F7" s="15"/>
      <c r="G7" s="15"/>
      <c r="H7" s="15"/>
      <c r="I7" s="15"/>
      <c r="J7" s="15"/>
      <c r="K7" s="15"/>
      <c r="L7" s="15"/>
      <c r="M7" s="15" t="s">
        <v>104</v>
      </c>
      <c r="N7" s="15"/>
      <c r="O7" s="16"/>
      <c r="P7" s="16"/>
      <c r="Q7" s="16"/>
      <c r="R7" s="16"/>
      <c r="S7" s="16"/>
      <c r="T7" s="16"/>
      <c r="U7" s="16"/>
      <c r="V7" s="16"/>
      <c r="W7" s="16"/>
      <c r="X7" s="16"/>
      <c r="Y7" s="16"/>
      <c r="Z7" s="16"/>
      <c r="AA7" s="16"/>
      <c r="AB7" s="16"/>
      <c r="AC7" s="16"/>
      <c r="AD7" s="16"/>
      <c r="AE7" s="16"/>
      <c r="AF7" s="16"/>
      <c r="AG7" s="108" t="s">
        <v>105</v>
      </c>
      <c r="AH7" s="16"/>
      <c r="AI7" s="16"/>
      <c r="AJ7" s="16"/>
      <c r="AK7" s="16"/>
      <c r="AL7" s="17"/>
      <c r="AO7" s="4"/>
      <c r="AP7" s="4"/>
      <c r="AQ7" s="4"/>
    </row>
    <row r="8" spans="1:43" ht="12" customHeight="1" x14ac:dyDescent="0.15">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7"/>
      <c r="AO8" s="4"/>
      <c r="AP8" s="4"/>
      <c r="AQ8" s="4"/>
    </row>
    <row r="9" spans="1:43" x14ac:dyDescent="0.15">
      <c r="A9" s="13"/>
      <c r="B9" s="16" t="s">
        <v>50</v>
      </c>
      <c r="C9" s="252"/>
      <c r="D9" s="252"/>
      <c r="E9" s="252"/>
      <c r="F9" s="252"/>
      <c r="G9" s="252"/>
      <c r="H9" s="252"/>
      <c r="I9" s="252"/>
      <c r="J9" s="252"/>
      <c r="K9" s="252"/>
      <c r="L9" s="252"/>
      <c r="M9" s="252"/>
      <c r="N9" s="252"/>
      <c r="O9" s="252"/>
      <c r="P9" s="252"/>
      <c r="Q9" s="252"/>
      <c r="R9" s="16"/>
      <c r="S9" s="16"/>
      <c r="T9" s="16"/>
      <c r="U9" s="256" t="s">
        <v>106</v>
      </c>
      <c r="V9" s="257"/>
      <c r="W9" s="165">
        <f>C7</f>
        <v>7</v>
      </c>
      <c r="X9" s="18" t="s">
        <v>58</v>
      </c>
      <c r="Y9" s="18"/>
      <c r="Z9" s="19"/>
      <c r="AA9" s="18" t="s">
        <v>86</v>
      </c>
      <c r="AB9" s="18"/>
      <c r="AC9" s="18"/>
      <c r="AD9" s="19"/>
      <c r="AE9" s="19"/>
      <c r="AF9" s="20"/>
      <c r="AG9" s="16"/>
      <c r="AH9" s="16"/>
      <c r="AI9" s="16"/>
      <c r="AJ9" s="16"/>
      <c r="AK9" s="16"/>
      <c r="AL9" s="17"/>
    </row>
    <row r="10" spans="1:43" x14ac:dyDescent="0.15">
      <c r="A10" s="13"/>
      <c r="B10" s="16"/>
      <c r="C10" s="16"/>
      <c r="D10" s="16"/>
      <c r="E10" s="16"/>
      <c r="F10" s="16"/>
      <c r="G10" s="16"/>
      <c r="H10" s="16"/>
      <c r="I10" s="16"/>
      <c r="J10" s="16"/>
      <c r="K10" s="16"/>
      <c r="L10" s="16"/>
      <c r="M10" s="16"/>
      <c r="N10" s="16"/>
      <c r="O10" s="16"/>
      <c r="P10" s="16"/>
      <c r="Q10" s="16"/>
      <c r="R10" s="16"/>
      <c r="S10" s="16"/>
      <c r="T10" s="16"/>
      <c r="U10" s="264"/>
      <c r="V10" s="265"/>
      <c r="W10" s="266"/>
      <c r="X10" s="261" t="s">
        <v>57</v>
      </c>
      <c r="Y10" s="262"/>
      <c r="Z10" s="263"/>
      <c r="AA10" s="261" t="s">
        <v>85</v>
      </c>
      <c r="AB10" s="262"/>
      <c r="AC10" s="263"/>
      <c r="AD10" s="261" t="s">
        <v>56</v>
      </c>
      <c r="AE10" s="262"/>
      <c r="AF10" s="263"/>
      <c r="AG10" s="16"/>
      <c r="AH10" s="16"/>
      <c r="AI10" s="16"/>
      <c r="AJ10" s="16"/>
      <c r="AK10" s="16"/>
      <c r="AL10" s="17"/>
    </row>
    <row r="11" spans="1:43" x14ac:dyDescent="0.15">
      <c r="A11" s="13"/>
      <c r="B11" s="16" t="s">
        <v>51</v>
      </c>
      <c r="C11" s="253"/>
      <c r="D11" s="254"/>
      <c r="E11" s="254"/>
      <c r="F11" s="254"/>
      <c r="G11" s="254"/>
      <c r="H11" s="255"/>
      <c r="I11" s="16"/>
      <c r="J11" s="21" t="s">
        <v>59</v>
      </c>
      <c r="K11" s="22"/>
      <c r="L11" s="22"/>
      <c r="M11" s="22"/>
      <c r="N11" s="22"/>
      <c r="O11" s="242"/>
      <c r="P11" s="243"/>
      <c r="Q11" s="244"/>
      <c r="R11" s="22"/>
      <c r="S11" s="16"/>
      <c r="T11" s="16"/>
      <c r="U11" s="246" t="s">
        <v>7</v>
      </c>
      <c r="V11" s="247"/>
      <c r="W11" s="248"/>
      <c r="X11" s="249">
        <f>LOOKUP(C7,税率一覧!A4:A10,税率一覧!B4:B10)</f>
        <v>5.8000000000000003E-2</v>
      </c>
      <c r="Y11" s="250"/>
      <c r="Z11" s="251"/>
      <c r="AA11" s="249">
        <f>LOOKUP(C7,税率一覧!A4:A10,税率一覧!G4:G10)</f>
        <v>2.3E-2</v>
      </c>
      <c r="AB11" s="250"/>
      <c r="AC11" s="251"/>
      <c r="AD11" s="249">
        <f>LOOKUP(C7,税率一覧!A4:A10,税率一覧!L4:L10)</f>
        <v>1.7999999999999999E-2</v>
      </c>
      <c r="AE11" s="250"/>
      <c r="AF11" s="251"/>
      <c r="AG11" s="16"/>
      <c r="AH11" s="16"/>
      <c r="AI11" s="16"/>
      <c r="AJ11" s="16"/>
      <c r="AK11" s="16"/>
      <c r="AL11" s="17"/>
    </row>
    <row r="12" spans="1:43" x14ac:dyDescent="0.15">
      <c r="A12" s="13"/>
      <c r="B12" s="16"/>
      <c r="C12" s="16"/>
      <c r="D12" s="16"/>
      <c r="E12" s="16"/>
      <c r="F12" s="16"/>
      <c r="G12" s="16"/>
      <c r="H12" s="16"/>
      <c r="I12" s="16"/>
      <c r="J12" s="245" t="s">
        <v>54</v>
      </c>
      <c r="K12" s="245"/>
      <c r="L12" s="22" t="s">
        <v>52</v>
      </c>
      <c r="M12" s="16"/>
      <c r="N12" s="16"/>
      <c r="O12" s="16"/>
      <c r="P12" s="16"/>
      <c r="Q12" s="16"/>
      <c r="R12" s="16"/>
      <c r="S12" s="16"/>
      <c r="T12" s="16"/>
      <c r="U12" s="246" t="s">
        <v>55</v>
      </c>
      <c r="V12" s="247"/>
      <c r="W12" s="248"/>
      <c r="X12" s="237">
        <f>LOOKUP(C7,税率一覧!A4:A10,税率一覧!D4:D10)</f>
        <v>22800</v>
      </c>
      <c r="Y12" s="238"/>
      <c r="Z12" s="239"/>
      <c r="AA12" s="237">
        <f>LOOKUP(C7,税率一覧!A4:A10,税率一覧!I4:I10)</f>
        <v>9000</v>
      </c>
      <c r="AB12" s="238"/>
      <c r="AC12" s="239"/>
      <c r="AD12" s="237">
        <f>LOOKUP(C7,税率一覧!A4:A10,税率一覧!N4:N10)</f>
        <v>9800</v>
      </c>
      <c r="AE12" s="238"/>
      <c r="AF12" s="239"/>
      <c r="AG12" s="16"/>
      <c r="AH12" s="16"/>
      <c r="AI12" s="16"/>
      <c r="AJ12" s="16"/>
      <c r="AK12" s="16"/>
      <c r="AL12" s="17"/>
    </row>
    <row r="13" spans="1:43" x14ac:dyDescent="0.15">
      <c r="A13" s="13"/>
      <c r="B13" s="16"/>
      <c r="C13" s="16"/>
      <c r="D13" s="16"/>
      <c r="E13" s="16"/>
      <c r="F13" s="16"/>
      <c r="G13" s="16"/>
      <c r="H13" s="16"/>
      <c r="I13" s="16"/>
      <c r="J13" s="245"/>
      <c r="K13" s="245"/>
      <c r="L13" s="23" t="s">
        <v>53</v>
      </c>
      <c r="M13" s="16"/>
      <c r="N13" s="16"/>
      <c r="O13" s="16"/>
      <c r="P13" s="16"/>
      <c r="Q13" s="16"/>
      <c r="R13" s="16"/>
      <c r="S13" s="16"/>
      <c r="T13" s="16"/>
      <c r="U13" s="246" t="s">
        <v>10</v>
      </c>
      <c r="V13" s="247"/>
      <c r="W13" s="248"/>
      <c r="X13" s="237">
        <f>LOOKUP(C7,税率一覧!A4:A10,税率一覧!E4:E10)</f>
        <v>17600</v>
      </c>
      <c r="Y13" s="238"/>
      <c r="Z13" s="239"/>
      <c r="AA13" s="237">
        <f>LOOKUP(C7,税率一覧!A4:A10,税率一覧!J4:J10)</f>
        <v>6900</v>
      </c>
      <c r="AB13" s="238"/>
      <c r="AC13" s="239"/>
      <c r="AD13" s="237">
        <f>LOOKUP(C7,税率一覧!A4:A10,税率一覧!O4:O10)</f>
        <v>5500</v>
      </c>
      <c r="AE13" s="238"/>
      <c r="AF13" s="239"/>
      <c r="AG13" s="16"/>
      <c r="AH13" s="16"/>
      <c r="AI13" s="16"/>
      <c r="AJ13" s="16"/>
      <c r="AK13" s="16"/>
      <c r="AL13" s="17"/>
    </row>
    <row r="14" spans="1:43" x14ac:dyDescent="0.15">
      <c r="A14" s="13"/>
      <c r="B14" s="16"/>
      <c r="C14" s="16"/>
      <c r="D14" s="16"/>
      <c r="E14" s="16"/>
      <c r="F14" s="16"/>
      <c r="G14" s="16"/>
      <c r="H14" s="16"/>
      <c r="I14" s="16"/>
      <c r="J14" s="16"/>
      <c r="K14" s="16"/>
      <c r="L14" s="16"/>
      <c r="M14" s="16"/>
      <c r="N14" s="16"/>
      <c r="O14" s="16"/>
      <c r="P14" s="16"/>
      <c r="Q14" s="16"/>
      <c r="R14" s="16"/>
      <c r="S14" s="16"/>
      <c r="T14" s="16"/>
      <c r="U14" s="246" t="s">
        <v>83</v>
      </c>
      <c r="V14" s="247"/>
      <c r="W14" s="248"/>
      <c r="X14" s="237">
        <f>LOOKUP(C7,税率一覧!A4:A10,税率一覧!F4:F10)</f>
        <v>660000</v>
      </c>
      <c r="Y14" s="238"/>
      <c r="Z14" s="239"/>
      <c r="AA14" s="237">
        <f>LOOKUP(C7,税率一覧!A4:A10,税率一覧!K4:K10)</f>
        <v>260000</v>
      </c>
      <c r="AB14" s="238"/>
      <c r="AC14" s="239"/>
      <c r="AD14" s="237">
        <f>LOOKUP(C7,税率一覧!A4:A10,税率一覧!P4:P10)</f>
        <v>170000</v>
      </c>
      <c r="AE14" s="238"/>
      <c r="AF14" s="239"/>
      <c r="AG14" s="16"/>
      <c r="AH14" s="16"/>
      <c r="AI14" s="16"/>
      <c r="AJ14" s="16"/>
      <c r="AK14" s="16"/>
      <c r="AL14" s="17"/>
    </row>
    <row r="15" spans="1:43" x14ac:dyDescent="0.15">
      <c r="A15" s="13"/>
      <c r="B15" s="16" t="s">
        <v>66</v>
      </c>
      <c r="C15" s="16"/>
      <c r="D15" s="16"/>
      <c r="E15" s="16"/>
      <c r="F15" s="16"/>
      <c r="G15" s="16"/>
      <c r="H15" s="16"/>
      <c r="I15" s="16"/>
      <c r="J15" s="16"/>
      <c r="K15" s="16"/>
      <c r="L15" s="16"/>
      <c r="M15" s="16"/>
      <c r="N15" s="16"/>
      <c r="O15" s="16"/>
      <c r="P15" s="16"/>
      <c r="Q15" s="116"/>
      <c r="R15" s="116"/>
      <c r="S15" s="116"/>
      <c r="T15" s="116"/>
      <c r="U15" s="82"/>
      <c r="V15" s="82"/>
      <c r="W15" s="82"/>
      <c r="X15" s="136"/>
      <c r="Y15" s="136"/>
      <c r="Z15" s="136"/>
      <c r="AA15" s="136"/>
      <c r="AB15" s="136"/>
      <c r="AC15" s="136"/>
      <c r="AD15" s="136"/>
      <c r="AE15" s="136"/>
      <c r="AF15" s="136"/>
      <c r="AG15" s="116"/>
      <c r="AH15" s="116"/>
      <c r="AI15" s="116"/>
      <c r="AJ15" s="116"/>
      <c r="AK15" s="116"/>
      <c r="AL15" s="17"/>
      <c r="AM15" s="16"/>
      <c r="AN15" s="16"/>
      <c r="AO15" s="4"/>
      <c r="AP15" s="4"/>
      <c r="AQ15" s="4"/>
    </row>
    <row r="16" spans="1:43" ht="12" customHeight="1" thickBot="1" x14ac:dyDescent="0.2">
      <c r="A16" s="13"/>
      <c r="B16" s="16"/>
      <c r="C16" s="16"/>
      <c r="D16" s="16"/>
      <c r="E16" s="16"/>
      <c r="F16" s="16"/>
      <c r="G16" s="16"/>
      <c r="H16" s="16"/>
      <c r="I16" s="16"/>
      <c r="J16" s="16"/>
      <c r="K16" s="16"/>
      <c r="L16" s="16"/>
      <c r="M16" s="16"/>
      <c r="N16" s="16"/>
      <c r="O16" s="16"/>
      <c r="P16" s="16"/>
      <c r="Q16" s="116"/>
      <c r="R16" s="116"/>
      <c r="S16" s="116"/>
      <c r="T16" s="116"/>
      <c r="U16" s="116"/>
      <c r="V16" s="116"/>
      <c r="W16" s="116"/>
      <c r="X16" s="116"/>
      <c r="Y16" s="116"/>
      <c r="Z16" s="116"/>
      <c r="AA16" s="16"/>
      <c r="AB16" s="16"/>
      <c r="AC16" s="16"/>
      <c r="AD16" s="16"/>
      <c r="AE16" s="16"/>
      <c r="AF16" s="16"/>
      <c r="AG16" s="16"/>
      <c r="AH16" s="16"/>
      <c r="AI16" s="16"/>
      <c r="AJ16" s="16"/>
      <c r="AK16" s="16"/>
      <c r="AL16" s="17"/>
      <c r="AM16" s="16"/>
      <c r="AN16" s="16"/>
      <c r="AO16" s="4"/>
      <c r="AP16" s="4"/>
      <c r="AQ16" s="4"/>
    </row>
    <row r="17" spans="1:43" x14ac:dyDescent="0.15">
      <c r="A17" s="13"/>
      <c r="B17" s="16"/>
      <c r="C17" s="234" t="str">
        <f>IF(F11="","",IF(O11=1,"擬主","世帯主"))</f>
        <v/>
      </c>
      <c r="D17" s="235"/>
      <c r="E17" s="236"/>
      <c r="F17" s="234" t="s">
        <v>49</v>
      </c>
      <c r="G17" s="235"/>
      <c r="H17" s="236"/>
      <c r="I17" s="234" t="s">
        <v>49</v>
      </c>
      <c r="J17" s="235"/>
      <c r="K17" s="236"/>
      <c r="L17" s="234" t="s">
        <v>49</v>
      </c>
      <c r="M17" s="235"/>
      <c r="N17" s="236"/>
      <c r="O17" s="234" t="s">
        <v>49</v>
      </c>
      <c r="P17" s="235"/>
      <c r="Q17" s="236"/>
      <c r="R17" s="234" t="s">
        <v>49</v>
      </c>
      <c r="S17" s="235"/>
      <c r="T17" s="236"/>
      <c r="U17" s="234" t="s">
        <v>49</v>
      </c>
      <c r="V17" s="235"/>
      <c r="W17" s="236"/>
      <c r="X17" s="234" t="s">
        <v>49</v>
      </c>
      <c r="Y17" s="235"/>
      <c r="Z17" s="236"/>
      <c r="AA17" s="234" t="s">
        <v>49</v>
      </c>
      <c r="AB17" s="235"/>
      <c r="AC17" s="236"/>
      <c r="AD17" s="234" t="s">
        <v>49</v>
      </c>
      <c r="AE17" s="235"/>
      <c r="AF17" s="236"/>
      <c r="AG17" s="25"/>
      <c r="AH17" s="25"/>
      <c r="AI17" s="25"/>
      <c r="AJ17" s="25"/>
      <c r="AK17" s="25"/>
      <c r="AL17" s="17"/>
      <c r="AO17" s="4"/>
      <c r="AP17" s="6"/>
      <c r="AQ17" s="6"/>
    </row>
    <row r="18" spans="1:43" x14ac:dyDescent="0.15">
      <c r="A18" s="13"/>
      <c r="B18" s="26"/>
      <c r="C18" s="258">
        <f>F11</f>
        <v>0</v>
      </c>
      <c r="D18" s="259"/>
      <c r="E18" s="260"/>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7"/>
      <c r="AH18" s="27"/>
      <c r="AI18" s="27"/>
      <c r="AJ18" s="27"/>
      <c r="AK18" s="27"/>
      <c r="AL18" s="28"/>
      <c r="AM18" s="29"/>
      <c r="AN18" s="29"/>
      <c r="AO18" s="4"/>
      <c r="AP18" s="6"/>
      <c r="AQ18" s="6"/>
    </row>
    <row r="19" spans="1:43" ht="9.75" hidden="1" customHeight="1" x14ac:dyDescent="0.15">
      <c r="A19" s="13"/>
      <c r="B19" s="115"/>
      <c r="C19" s="241">
        <f>1-O11</f>
        <v>1</v>
      </c>
      <c r="D19" s="241"/>
      <c r="E19" s="241"/>
      <c r="F19" s="241">
        <f>IF(F18="",0,1)</f>
        <v>0</v>
      </c>
      <c r="G19" s="241"/>
      <c r="H19" s="241"/>
      <c r="I19" s="241">
        <f>IF(I18="",0,1)</f>
        <v>0</v>
      </c>
      <c r="J19" s="241"/>
      <c r="K19" s="241"/>
      <c r="L19" s="241">
        <f>IF(L18="",0,1)</f>
        <v>0</v>
      </c>
      <c r="M19" s="241"/>
      <c r="N19" s="241"/>
      <c r="O19" s="241">
        <f>IF(O18="",0,1)</f>
        <v>0</v>
      </c>
      <c r="P19" s="241"/>
      <c r="Q19" s="241"/>
      <c r="R19" s="241">
        <f>IF(R18="",0,1)</f>
        <v>0</v>
      </c>
      <c r="S19" s="241"/>
      <c r="T19" s="241"/>
      <c r="U19" s="241">
        <f>IF(U18="",0,1)</f>
        <v>0</v>
      </c>
      <c r="V19" s="241"/>
      <c r="W19" s="241"/>
      <c r="X19" s="241">
        <f>IF(X18="",0,1)</f>
        <v>0</v>
      </c>
      <c r="Y19" s="241"/>
      <c r="Z19" s="241"/>
      <c r="AA19" s="241">
        <f>IF(AA18="",0,1)</f>
        <v>0</v>
      </c>
      <c r="AB19" s="241"/>
      <c r="AC19" s="241"/>
      <c r="AD19" s="241">
        <f>IF(AD18="",0,1)</f>
        <v>0</v>
      </c>
      <c r="AE19" s="241"/>
      <c r="AF19" s="241"/>
      <c r="AG19" s="115"/>
      <c r="AH19" s="115"/>
      <c r="AI19" s="115"/>
      <c r="AJ19" s="115"/>
      <c r="AK19" s="115"/>
      <c r="AL19" s="17"/>
    </row>
    <row r="20" spans="1:43" x14ac:dyDescent="0.15">
      <c r="A20" s="13"/>
      <c r="B20" s="115"/>
      <c r="C20" s="26"/>
      <c r="D20" s="115"/>
      <c r="E20" s="115"/>
      <c r="F20" s="115"/>
      <c r="G20" s="115"/>
      <c r="H20" s="115"/>
      <c r="I20" s="115"/>
      <c r="J20" s="115"/>
      <c r="K20" s="115"/>
      <c r="L20" s="115"/>
      <c r="M20" s="115"/>
      <c r="N20" s="115"/>
      <c r="O20" s="115"/>
      <c r="P20" s="115"/>
      <c r="Q20" s="115"/>
      <c r="R20" s="115"/>
      <c r="S20" s="115"/>
      <c r="T20" s="115"/>
      <c r="U20" s="115"/>
      <c r="V20" s="115"/>
      <c r="W20" s="16"/>
      <c r="X20" s="30" t="s">
        <v>71</v>
      </c>
      <c r="Y20" s="14"/>
      <c r="Z20" s="14"/>
      <c r="AA20" s="14"/>
      <c r="AB20" s="14"/>
      <c r="AC20" s="14"/>
      <c r="AD20" s="14"/>
      <c r="AE20" s="14">
        <f>SUM(C19:AF19)</f>
        <v>1</v>
      </c>
      <c r="AF20" s="14" t="s">
        <v>60</v>
      </c>
      <c r="AG20" s="115"/>
      <c r="AH20" s="115"/>
      <c r="AI20" s="115"/>
      <c r="AJ20" s="115"/>
      <c r="AK20" s="115"/>
      <c r="AL20" s="17"/>
    </row>
    <row r="21" spans="1:43" x14ac:dyDescent="0.15">
      <c r="A21" s="13"/>
      <c r="B21" s="16" t="s">
        <v>62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7"/>
    </row>
    <row r="22" spans="1:43" ht="12" customHeight="1" thickBot="1" x14ac:dyDescent="0.2">
      <c r="A22" s="13"/>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7"/>
    </row>
    <row r="23" spans="1:43" ht="12" customHeight="1" thickBot="1" x14ac:dyDescent="0.2">
      <c r="A23" s="13"/>
      <c r="B23" s="16"/>
      <c r="C23" s="175">
        <f>IF(C18="","",C18)</f>
        <v>0</v>
      </c>
      <c r="D23" s="176"/>
      <c r="E23" s="177"/>
      <c r="F23" s="175" t="str">
        <f t="shared" ref="F23" si="0">IF(F18="","",F18)</f>
        <v/>
      </c>
      <c r="G23" s="176"/>
      <c r="H23" s="177"/>
      <c r="I23" s="175" t="str">
        <f t="shared" ref="I23" si="1">IF(I18="","",I18)</f>
        <v/>
      </c>
      <c r="J23" s="176"/>
      <c r="K23" s="177"/>
      <c r="L23" s="175" t="str">
        <f t="shared" ref="L23" si="2">IF(L18="","",L18)</f>
        <v/>
      </c>
      <c r="M23" s="176"/>
      <c r="N23" s="177"/>
      <c r="O23" s="175" t="str">
        <f t="shared" ref="O23" si="3">IF(O18="","",O18)</f>
        <v/>
      </c>
      <c r="P23" s="176"/>
      <c r="Q23" s="177"/>
      <c r="R23" s="175" t="str">
        <f t="shared" ref="R23" si="4">IF(R18="","",R18)</f>
        <v/>
      </c>
      <c r="S23" s="176"/>
      <c r="T23" s="177"/>
      <c r="U23" s="175" t="str">
        <f t="shared" ref="U23" si="5">IF(U18="","",U18)</f>
        <v/>
      </c>
      <c r="V23" s="176"/>
      <c r="W23" s="177"/>
      <c r="X23" s="175" t="str">
        <f t="shared" ref="X23" si="6">IF(X18="","",X18)</f>
        <v/>
      </c>
      <c r="Y23" s="176"/>
      <c r="Z23" s="177"/>
      <c r="AA23" s="175" t="str">
        <f t="shared" ref="AA23" si="7">IF(AA18="","",AA18)</f>
        <v/>
      </c>
      <c r="AB23" s="176"/>
      <c r="AC23" s="177"/>
      <c r="AD23" s="175" t="str">
        <f t="shared" ref="AD23" si="8">IF(AD18="","",AD18)</f>
        <v/>
      </c>
      <c r="AE23" s="176"/>
      <c r="AF23" s="177"/>
      <c r="AG23" s="16"/>
      <c r="AH23" s="16"/>
      <c r="AI23" s="16"/>
      <c r="AJ23" s="16"/>
      <c r="AK23" s="16"/>
      <c r="AL23" s="17"/>
    </row>
    <row r="24" spans="1:43" ht="18" thickBot="1" x14ac:dyDescent="0.2">
      <c r="A24" s="13"/>
      <c r="B24" s="26"/>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9"/>
      <c r="AH24" s="29"/>
      <c r="AI24" s="29"/>
      <c r="AJ24" s="29"/>
      <c r="AK24" s="29"/>
      <c r="AL24" s="17"/>
    </row>
    <row r="25" spans="1:43" x14ac:dyDescent="0.15">
      <c r="A25" s="13"/>
      <c r="B25" s="26"/>
      <c r="C25" s="116"/>
      <c r="D25" s="116"/>
      <c r="E25" s="116"/>
      <c r="F25" s="116"/>
      <c r="G25" s="116"/>
      <c r="H25" s="116"/>
      <c r="I25" s="116"/>
      <c r="J25" s="116"/>
      <c r="K25" s="116"/>
      <c r="L25" s="116"/>
      <c r="M25" s="116"/>
      <c r="N25" s="116"/>
      <c r="O25" s="116"/>
      <c r="P25" s="116"/>
      <c r="Q25" s="116"/>
      <c r="R25" s="116"/>
      <c r="S25" s="116"/>
      <c r="T25" s="116"/>
      <c r="U25" s="116"/>
      <c r="V25" s="116"/>
      <c r="W25" s="116"/>
      <c r="X25" s="31" t="s">
        <v>69</v>
      </c>
      <c r="Y25" s="32"/>
      <c r="Z25" s="33"/>
      <c r="AA25" s="33"/>
      <c r="AB25" s="33"/>
      <c r="AC25" s="33"/>
      <c r="AD25" s="33"/>
      <c r="AE25" s="33">
        <f>IF(AND(O11=1,C24=1),SUM(C24:AF24)-1,SUM(C24:AF24))</f>
        <v>0</v>
      </c>
      <c r="AF25" s="34" t="s">
        <v>60</v>
      </c>
      <c r="AG25" s="115"/>
      <c r="AH25" s="115"/>
      <c r="AI25" s="115"/>
      <c r="AJ25" s="115"/>
      <c r="AK25" s="115"/>
      <c r="AL25" s="17"/>
    </row>
    <row r="26" spans="1:43" s="38" customFormat="1" ht="15" customHeight="1" x14ac:dyDescent="0.15">
      <c r="A26" s="35"/>
      <c r="B26" s="36"/>
      <c r="C26" s="36" t="s">
        <v>11</v>
      </c>
      <c r="D26" s="36"/>
      <c r="E26" s="36"/>
      <c r="F26" s="36"/>
      <c r="G26" s="36"/>
      <c r="H26" s="36"/>
      <c r="I26" s="36"/>
      <c r="J26" s="36"/>
      <c r="K26" s="36"/>
      <c r="L26" s="36"/>
      <c r="M26" s="36"/>
      <c r="N26" s="36"/>
      <c r="O26" s="36" t="s">
        <v>113</v>
      </c>
      <c r="P26" s="36"/>
      <c r="Q26" s="36"/>
      <c r="R26" s="36"/>
      <c r="S26" s="36"/>
      <c r="T26" s="36"/>
      <c r="U26" s="36"/>
      <c r="V26" s="36"/>
      <c r="W26" s="36"/>
      <c r="X26" s="36"/>
      <c r="Y26" s="36"/>
      <c r="Z26" s="36"/>
      <c r="AA26" s="36"/>
      <c r="AB26" s="36"/>
      <c r="AC26" s="36"/>
      <c r="AD26" s="36"/>
      <c r="AE26" s="36"/>
      <c r="AF26" s="36"/>
      <c r="AG26" s="36"/>
      <c r="AH26" s="36"/>
      <c r="AI26" s="36"/>
      <c r="AJ26" s="36"/>
      <c r="AK26" s="36"/>
      <c r="AL26" s="37"/>
    </row>
    <row r="27" spans="1:43" s="38" customFormat="1" ht="4.5" customHeight="1" x14ac:dyDescent="0.1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7"/>
    </row>
    <row r="28" spans="1:43" s="7" customFormat="1" ht="12" x14ac:dyDescent="0.15">
      <c r="A28" s="39"/>
      <c r="B28" s="40"/>
      <c r="C28" s="40" t="s">
        <v>65</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1"/>
    </row>
    <row r="29" spans="1:43" s="7" customFormat="1" ht="12" x14ac:dyDescent="0.15">
      <c r="A29" s="39"/>
      <c r="B29" s="40"/>
      <c r="C29" s="40" t="s">
        <v>67</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1"/>
    </row>
    <row r="30" spans="1:43" s="7" customFormat="1" ht="12" x14ac:dyDescent="0.15">
      <c r="A30" s="39"/>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1"/>
    </row>
    <row r="31" spans="1:43" x14ac:dyDescent="0.15">
      <c r="A31" s="13"/>
      <c r="B31" s="16" t="s">
        <v>87</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7"/>
    </row>
    <row r="32" spans="1:43" ht="12" customHeight="1" thickBot="1" x14ac:dyDescent="0.2">
      <c r="A32" s="13"/>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7"/>
    </row>
    <row r="33" spans="1:38" ht="18" thickBot="1" x14ac:dyDescent="0.2">
      <c r="A33" s="13"/>
      <c r="B33" s="42"/>
      <c r="C33" s="175">
        <f>IF(C18="","",C18)</f>
        <v>0</v>
      </c>
      <c r="D33" s="176"/>
      <c r="E33" s="177"/>
      <c r="F33" s="240" t="str">
        <f>IF(F18="","",F18)</f>
        <v/>
      </c>
      <c r="G33" s="240"/>
      <c r="H33" s="240"/>
      <c r="I33" s="240" t="str">
        <f>IF(I18="","",I18)</f>
        <v/>
      </c>
      <c r="J33" s="240"/>
      <c r="K33" s="240"/>
      <c r="L33" s="240" t="str">
        <f>IF(L18="","",L18)</f>
        <v/>
      </c>
      <c r="M33" s="240"/>
      <c r="N33" s="240"/>
      <c r="O33" s="240" t="str">
        <f>IF(O18="","",O18)</f>
        <v/>
      </c>
      <c r="P33" s="240"/>
      <c r="Q33" s="240"/>
      <c r="R33" s="240" t="str">
        <f>IF(R18="","",R18)</f>
        <v/>
      </c>
      <c r="S33" s="240"/>
      <c r="T33" s="240"/>
      <c r="U33" s="240" t="str">
        <f>IF(U18="","",U18)</f>
        <v/>
      </c>
      <c r="V33" s="240"/>
      <c r="W33" s="240"/>
      <c r="X33" s="240" t="str">
        <f>IF(X18="","",X18)</f>
        <v/>
      </c>
      <c r="Y33" s="240"/>
      <c r="Z33" s="240"/>
      <c r="AA33" s="240" t="str">
        <f>IF(AA18="","",AA18)</f>
        <v/>
      </c>
      <c r="AB33" s="240"/>
      <c r="AC33" s="240"/>
      <c r="AD33" s="240"/>
      <c r="AE33" s="240"/>
      <c r="AF33" s="240"/>
      <c r="AG33" s="27"/>
      <c r="AH33" s="27"/>
      <c r="AI33" s="27"/>
      <c r="AJ33" s="27"/>
      <c r="AK33" s="27"/>
      <c r="AL33" s="17"/>
    </row>
    <row r="34" spans="1:38" ht="18" thickBot="1" x14ac:dyDescent="0.2">
      <c r="A34" s="13"/>
      <c r="B34" s="43" t="s">
        <v>12</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44"/>
      <c r="AH34" s="44"/>
      <c r="AI34" s="44"/>
      <c r="AJ34" s="44"/>
      <c r="AK34" s="44"/>
      <c r="AL34" s="17"/>
    </row>
    <row r="35" spans="1:38" ht="18" thickBot="1" x14ac:dyDescent="0.2">
      <c r="A35" s="13"/>
      <c r="B35" s="45" t="s">
        <v>13</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44"/>
      <c r="AH35" s="44"/>
      <c r="AI35" s="44"/>
      <c r="AJ35" s="44"/>
      <c r="AK35" s="44"/>
      <c r="AL35" s="17"/>
    </row>
    <row r="36" spans="1:38" ht="18" thickBot="1" x14ac:dyDescent="0.2">
      <c r="A36" s="13"/>
      <c r="B36" s="43" t="s">
        <v>14</v>
      </c>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44"/>
      <c r="AH36" s="44"/>
      <c r="AI36" s="44"/>
      <c r="AJ36" s="44"/>
      <c r="AK36" s="44"/>
      <c r="AL36" s="17"/>
    </row>
    <row r="37" spans="1:38" ht="18" thickBot="1" x14ac:dyDescent="0.2">
      <c r="A37" s="13"/>
      <c r="B37" s="45" t="s">
        <v>15</v>
      </c>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44"/>
      <c r="AH37" s="44"/>
      <c r="AI37" s="44"/>
      <c r="AJ37" s="44"/>
      <c r="AK37" s="44"/>
      <c r="AL37" s="17"/>
    </row>
    <row r="38" spans="1:38" ht="18" thickBot="1" x14ac:dyDescent="0.2">
      <c r="A38" s="13"/>
      <c r="B38" s="45" t="s">
        <v>112</v>
      </c>
      <c r="C38" s="179" t="str">
        <f>IFERROR(IF(AND(C34&gt;0,C35&gt;0,C34+C35&gt;=100000),IF(C34&lt;C35,MIN(C34,100000),MIN(C35,100000)),"0"),0)</f>
        <v>0</v>
      </c>
      <c r="D38" s="180"/>
      <c r="E38" s="181"/>
      <c r="F38" s="179" t="str">
        <f t="shared" ref="F38" si="9">IFERROR(IF(AND(F34&gt;0,F35&gt;0,F34+F35&gt;=100000),IF(F34&lt;F35,MIN(F34,100000),MIN(F35,100000)),"0"),0)</f>
        <v>0</v>
      </c>
      <c r="G38" s="180"/>
      <c r="H38" s="181"/>
      <c r="I38" s="179" t="str">
        <f t="shared" ref="I38" si="10">IFERROR(IF(AND(I34&gt;0,I35&gt;0,I34+I35&gt;=100000),IF(I34&lt;I35,MIN(I34,100000),MIN(I35,100000)),"0"),0)</f>
        <v>0</v>
      </c>
      <c r="J38" s="180"/>
      <c r="K38" s="181"/>
      <c r="L38" s="179" t="str">
        <f t="shared" ref="L38" si="11">IFERROR(IF(AND(L34&gt;0,L35&gt;0,L34+L35&gt;=100000),IF(L34&lt;L35,MIN(L34,100000),MIN(L35,100000)),"0"),0)</f>
        <v>0</v>
      </c>
      <c r="M38" s="180"/>
      <c r="N38" s="181"/>
      <c r="O38" s="179" t="str">
        <f t="shared" ref="O38" si="12">IFERROR(IF(AND(O34&gt;0,O35&gt;0,O34+O35&gt;=100000),IF(O34&lt;O35,MIN(O34,100000),MIN(O35,100000)),"0"),0)</f>
        <v>0</v>
      </c>
      <c r="P38" s="180"/>
      <c r="Q38" s="181"/>
      <c r="R38" s="179" t="str">
        <f t="shared" ref="R38" si="13">IFERROR(IF(AND(R34&gt;0,R35&gt;0,R34+R35&gt;=100000),IF(R34&lt;R35,MIN(R34,100000),MIN(R35,100000)),"0"),0)</f>
        <v>0</v>
      </c>
      <c r="S38" s="180"/>
      <c r="T38" s="181"/>
      <c r="U38" s="179" t="str">
        <f t="shared" ref="U38" si="14">IFERROR(IF(AND(U34&gt;0,U35&gt;0,U34+U35&gt;=100000),IF(U34&lt;U35,MIN(U34,100000),MIN(U35,100000)),"0"),0)</f>
        <v>0</v>
      </c>
      <c r="V38" s="180"/>
      <c r="W38" s="181"/>
      <c r="X38" s="179" t="str">
        <f t="shared" ref="X38" si="15">IFERROR(IF(AND(X34&gt;0,X35&gt;0,X34+X35&gt;=100000),IF(X34&lt;X35,MIN(X34,100000),MIN(X35,100000)),"0"),0)</f>
        <v>0</v>
      </c>
      <c r="Y38" s="180"/>
      <c r="Z38" s="181"/>
      <c r="AA38" s="179" t="str">
        <f t="shared" ref="AA38" si="16">IFERROR(IF(AND(AA34&gt;0,AA35&gt;0,AA34+AA35&gt;=100000),IF(AA34&lt;AA35,MIN(AA34,100000),MIN(AA35,100000)),"0"),0)</f>
        <v>0</v>
      </c>
      <c r="AB38" s="180"/>
      <c r="AC38" s="181"/>
      <c r="AD38" s="179" t="str">
        <f t="shared" ref="AD38" si="17">IFERROR(IF(AND(AD34&gt;0,AD35&gt;0,AD34+AD35&gt;=100000),IF(AD34&lt;AD35,MIN(AD34,100000),MIN(AD35,100000)),"0"),0)</f>
        <v>0</v>
      </c>
      <c r="AE38" s="180"/>
      <c r="AF38" s="181"/>
      <c r="AG38" s="44"/>
      <c r="AH38" s="44"/>
      <c r="AI38" s="44"/>
      <c r="AJ38" s="44"/>
      <c r="AK38" s="44"/>
      <c r="AL38" s="17"/>
    </row>
    <row r="39" spans="1:38" ht="18" thickBot="1" x14ac:dyDescent="0.2">
      <c r="A39" s="13"/>
      <c r="B39" s="46" t="s">
        <v>63</v>
      </c>
      <c r="C39" s="183">
        <f>SUM(C34:E37)-C38</f>
        <v>0</v>
      </c>
      <c r="D39" s="184"/>
      <c r="E39" s="185"/>
      <c r="F39" s="183">
        <f t="shared" ref="F39" si="18">SUM(F34:H37)-F38</f>
        <v>0</v>
      </c>
      <c r="G39" s="184"/>
      <c r="H39" s="185"/>
      <c r="I39" s="183">
        <f t="shared" ref="I39" si="19">SUM(I34:K37)-I38</f>
        <v>0</v>
      </c>
      <c r="J39" s="184"/>
      <c r="K39" s="185"/>
      <c r="L39" s="183">
        <f t="shared" ref="L39" si="20">SUM(L34:N37)-L38</f>
        <v>0</v>
      </c>
      <c r="M39" s="184"/>
      <c r="N39" s="185"/>
      <c r="O39" s="183">
        <f t="shared" ref="O39" si="21">SUM(O34:Q37)-O38</f>
        <v>0</v>
      </c>
      <c r="P39" s="184"/>
      <c r="Q39" s="185"/>
      <c r="R39" s="183">
        <f t="shared" ref="R39" si="22">SUM(R34:T37)-R38</f>
        <v>0</v>
      </c>
      <c r="S39" s="184"/>
      <c r="T39" s="185"/>
      <c r="U39" s="183">
        <f t="shared" ref="U39" si="23">SUM(U34:W37)-U38</f>
        <v>0</v>
      </c>
      <c r="V39" s="184"/>
      <c r="W39" s="185"/>
      <c r="X39" s="183">
        <f t="shared" ref="X39" si="24">SUM(X34:Z37)-X38</f>
        <v>0</v>
      </c>
      <c r="Y39" s="184"/>
      <c r="Z39" s="185"/>
      <c r="AA39" s="183">
        <f t="shared" ref="AA39" si="25">SUM(AA34:AC37)-AA38</f>
        <v>0</v>
      </c>
      <c r="AB39" s="184"/>
      <c r="AC39" s="185"/>
      <c r="AD39" s="183">
        <f t="shared" ref="AD39" si="26">SUM(AD34:AF37)-AD38</f>
        <v>0</v>
      </c>
      <c r="AE39" s="184"/>
      <c r="AF39" s="185"/>
      <c r="AG39" s="47"/>
      <c r="AH39" s="47"/>
      <c r="AI39" s="47"/>
      <c r="AJ39" s="47"/>
      <c r="AK39" s="47"/>
      <c r="AL39" s="17"/>
    </row>
    <row r="40" spans="1:38" ht="18" hidden="1" thickBot="1" x14ac:dyDescent="0.2">
      <c r="A40" s="13"/>
      <c r="B40" s="141"/>
      <c r="C40" s="178">
        <f>IF(OR(C34&gt;0,C35&gt;0),1,0)</f>
        <v>0</v>
      </c>
      <c r="D40" s="178"/>
      <c r="E40" s="178"/>
      <c r="F40" s="178">
        <f t="shared" ref="F40" si="27">IF(OR(F34&gt;0,F35&gt;0),1,0)</f>
        <v>0</v>
      </c>
      <c r="G40" s="178"/>
      <c r="H40" s="178"/>
      <c r="I40" s="178">
        <f t="shared" ref="I40" si="28">IF(OR(I34&gt;0,I35&gt;0),1,0)</f>
        <v>0</v>
      </c>
      <c r="J40" s="178"/>
      <c r="K40" s="178"/>
      <c r="L40" s="178">
        <f t="shared" ref="L40" si="29">IF(OR(L34&gt;0,L35&gt;0),1,0)</f>
        <v>0</v>
      </c>
      <c r="M40" s="178"/>
      <c r="N40" s="178"/>
      <c r="O40" s="178">
        <f t="shared" ref="O40" si="30">IF(OR(O34&gt;0,O35&gt;0),1,0)</f>
        <v>0</v>
      </c>
      <c r="P40" s="178"/>
      <c r="Q40" s="178"/>
      <c r="R40" s="178">
        <f t="shared" ref="R40" si="31">IF(OR(R34&gt;0,R35&gt;0),1,0)</f>
        <v>0</v>
      </c>
      <c r="S40" s="178"/>
      <c r="T40" s="178"/>
      <c r="U40" s="178">
        <f t="shared" ref="U40" si="32">IF(OR(U34&gt;0,U35&gt;0),1,0)</f>
        <v>0</v>
      </c>
      <c r="V40" s="178"/>
      <c r="W40" s="178"/>
      <c r="X40" s="178">
        <f t="shared" ref="X40" si="33">IF(OR(X34&gt;0,X35&gt;0),1,0)</f>
        <v>0</v>
      </c>
      <c r="Y40" s="178"/>
      <c r="Z40" s="178"/>
      <c r="AA40" s="178">
        <f t="shared" ref="AA40" si="34">IF(OR(AA34&gt;0,AA35&gt;0),1,0)</f>
        <v>0</v>
      </c>
      <c r="AB40" s="178"/>
      <c r="AC40" s="178"/>
      <c r="AD40" s="178">
        <f t="shared" ref="AD40" si="35">IF(OR(AD34&gt;0,AD35&gt;0),1,0)</f>
        <v>0</v>
      </c>
      <c r="AE40" s="178"/>
      <c r="AF40" s="178"/>
      <c r="AG40" s="47"/>
      <c r="AH40" s="47"/>
      <c r="AI40" s="47"/>
      <c r="AJ40" s="47"/>
      <c r="AK40" s="47"/>
      <c r="AL40" s="17"/>
    </row>
    <row r="41" spans="1:38" hidden="1" x14ac:dyDescent="0.15">
      <c r="A41" s="13"/>
      <c r="B41" s="141" t="s">
        <v>119</v>
      </c>
      <c r="C41" s="178">
        <f>(IF(C35&gt;=150000,C35-150000,C35)+C34+C36+C37)-C38</f>
        <v>0</v>
      </c>
      <c r="D41" s="178"/>
      <c r="E41" s="178"/>
      <c r="F41" s="178">
        <f t="shared" ref="F41" si="36">(IF(F35&gt;=150000,F35-150000,F35)+F34+F36+F37)-F38</f>
        <v>0</v>
      </c>
      <c r="G41" s="178"/>
      <c r="H41" s="178"/>
      <c r="I41" s="178">
        <f t="shared" ref="I41" si="37">(IF(I35&gt;=150000,I35-150000,I35)+I34+I36+I37)-I38</f>
        <v>0</v>
      </c>
      <c r="J41" s="178"/>
      <c r="K41" s="178"/>
      <c r="L41" s="178">
        <f t="shared" ref="L41" si="38">(IF(L35&gt;=150000,L35-150000,L35)+L34+L36+L37)-L38</f>
        <v>0</v>
      </c>
      <c r="M41" s="178"/>
      <c r="N41" s="178"/>
      <c r="O41" s="178">
        <f t="shared" ref="O41" si="39">(IF(O35&gt;=150000,O35-150000,O35)+O34+O36+O37)-O38</f>
        <v>0</v>
      </c>
      <c r="P41" s="178"/>
      <c r="Q41" s="178"/>
      <c r="R41" s="178">
        <f t="shared" ref="R41" si="40">(IF(R35&gt;=150000,R35-150000,R35)+R34+R36+R37)-R38</f>
        <v>0</v>
      </c>
      <c r="S41" s="178"/>
      <c r="T41" s="178"/>
      <c r="U41" s="178">
        <f t="shared" ref="U41" si="41">(IF(U35&gt;=150000,U35-150000,U35)+U34+U36+U37)-U38</f>
        <v>0</v>
      </c>
      <c r="V41" s="178"/>
      <c r="W41" s="178"/>
      <c r="X41" s="178">
        <f t="shared" ref="X41" si="42">(IF(X35&gt;=150000,X35-150000,X35)+X34+X36+X37)-X38</f>
        <v>0</v>
      </c>
      <c r="Y41" s="178"/>
      <c r="Z41" s="178"/>
      <c r="AA41" s="178">
        <f t="shared" ref="AA41" si="43">(IF(AA35&gt;=150000,AA35-150000,AA35)+AA34+AA36+AA37)-AA38</f>
        <v>0</v>
      </c>
      <c r="AB41" s="178"/>
      <c r="AC41" s="178"/>
      <c r="AD41" s="178">
        <f t="shared" ref="AD41" si="44">(IF(AD35&gt;=150000,AD35-150000,AD35)+AD34+AD36+AD37)-AD38</f>
        <v>0</v>
      </c>
      <c r="AE41" s="178"/>
      <c r="AF41" s="178"/>
      <c r="AG41" s="47"/>
      <c r="AH41" s="47"/>
      <c r="AI41" s="47"/>
      <c r="AJ41" s="47"/>
      <c r="AK41" s="47"/>
      <c r="AL41" s="17"/>
    </row>
    <row r="42" spans="1:38" x14ac:dyDescent="0.15">
      <c r="A42" s="13"/>
      <c r="B42" s="141"/>
      <c r="C42" s="156" t="s">
        <v>124</v>
      </c>
      <c r="D42" s="157" t="s">
        <v>125</v>
      </c>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47"/>
      <c r="AH42" s="47"/>
      <c r="AI42" s="47"/>
      <c r="AJ42" s="47"/>
      <c r="AK42" s="47"/>
      <c r="AL42" s="17"/>
    </row>
    <row r="43" spans="1:38" x14ac:dyDescent="0.15">
      <c r="A43" s="13"/>
      <c r="B43" s="141"/>
      <c r="C43" s="156" t="s">
        <v>124</v>
      </c>
      <c r="D43" s="158" t="s">
        <v>134</v>
      </c>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47"/>
      <c r="AH43" s="47"/>
      <c r="AI43" s="47"/>
      <c r="AJ43" s="47"/>
      <c r="AK43" s="47"/>
      <c r="AL43" s="17"/>
    </row>
    <row r="44" spans="1:38" s="7" customFormat="1" ht="12" x14ac:dyDescent="0.15">
      <c r="A44" s="39"/>
      <c r="B44" s="85">
        <f>SUM(C39:AF39)</f>
        <v>0</v>
      </c>
      <c r="C44" s="159" t="s">
        <v>133</v>
      </c>
      <c r="D44" s="49" t="s">
        <v>126</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41"/>
    </row>
    <row r="45" spans="1:38" s="7" customFormat="1" ht="12" x14ac:dyDescent="0.15">
      <c r="A45" s="39"/>
      <c r="B45" s="48" t="s">
        <v>111</v>
      </c>
      <c r="C45" s="159"/>
      <c r="D45" s="49" t="s">
        <v>127</v>
      </c>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41"/>
    </row>
    <row r="46" spans="1:38" s="7" customFormat="1" ht="12" x14ac:dyDescent="0.15">
      <c r="A46" s="39"/>
      <c r="B46" s="118">
        <f>SUM(C39:AF39)</f>
        <v>0</v>
      </c>
      <c r="C46" s="159"/>
      <c r="D46" s="49" t="s">
        <v>128</v>
      </c>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41"/>
    </row>
    <row r="47" spans="1:38" s="7" customFormat="1" ht="12" x14ac:dyDescent="0.15">
      <c r="A47" s="39"/>
      <c r="B47" s="142" t="s">
        <v>114</v>
      </c>
      <c r="C47" s="159" t="s">
        <v>133</v>
      </c>
      <c r="D47" s="49" t="s">
        <v>129</v>
      </c>
      <c r="E47" s="40"/>
      <c r="F47" s="40"/>
      <c r="G47" s="40"/>
      <c r="H47" s="40"/>
      <c r="I47" s="40"/>
      <c r="J47" s="40"/>
      <c r="K47" s="40"/>
      <c r="L47" s="40"/>
      <c r="M47" s="40"/>
      <c r="N47" s="40"/>
      <c r="O47" s="40"/>
      <c r="P47" s="40"/>
      <c r="Q47" s="40"/>
      <c r="R47" s="40"/>
      <c r="S47" s="40"/>
      <c r="T47" s="40"/>
      <c r="U47" s="40"/>
      <c r="V47" s="40"/>
      <c r="W47" s="40"/>
      <c r="X47" s="40"/>
      <c r="Y47" s="40"/>
      <c r="Z47" s="50"/>
      <c r="AA47" s="50"/>
      <c r="AB47" s="50"/>
      <c r="AC47" s="50"/>
      <c r="AD47" s="50"/>
      <c r="AE47" s="50"/>
      <c r="AF47" s="50"/>
      <c r="AG47" s="50"/>
      <c r="AH47" s="50"/>
      <c r="AI47" s="50"/>
      <c r="AJ47" s="50"/>
      <c r="AK47" s="50"/>
      <c r="AL47" s="41"/>
    </row>
    <row r="48" spans="1:38" s="7" customFormat="1" ht="12" x14ac:dyDescent="0.15">
      <c r="A48" s="39"/>
      <c r="B48" s="118">
        <f>COUNTIF(C40:AF40,1)</f>
        <v>0</v>
      </c>
      <c r="C48" s="159" t="s">
        <v>133</v>
      </c>
      <c r="D48" s="49" t="s">
        <v>130</v>
      </c>
      <c r="E48" s="40"/>
      <c r="F48" s="40"/>
      <c r="G48" s="40"/>
      <c r="H48" s="40"/>
      <c r="I48" s="40"/>
      <c r="J48" s="40"/>
      <c r="K48" s="40"/>
      <c r="L48" s="40"/>
      <c r="M48" s="40"/>
      <c r="N48" s="40"/>
      <c r="O48" s="40"/>
      <c r="P48" s="40"/>
      <c r="Q48" s="40"/>
      <c r="R48" s="40"/>
      <c r="S48" s="40"/>
      <c r="T48" s="40"/>
      <c r="U48" s="40"/>
      <c r="V48" s="40"/>
      <c r="W48" s="40"/>
      <c r="X48" s="40"/>
      <c r="Y48" s="40"/>
      <c r="Z48" s="50"/>
      <c r="AA48" s="50"/>
      <c r="AB48" s="50"/>
      <c r="AC48" s="50"/>
      <c r="AD48" s="50"/>
      <c r="AE48" s="50"/>
      <c r="AF48" s="50"/>
      <c r="AG48" s="50"/>
      <c r="AH48" s="50"/>
      <c r="AI48" s="50"/>
      <c r="AJ48" s="50"/>
      <c r="AK48" s="50"/>
      <c r="AL48" s="41"/>
    </row>
    <row r="49" spans="1:41" s="7" customFormat="1" ht="12" x14ac:dyDescent="0.15">
      <c r="A49" s="39"/>
      <c r="B49" s="131" t="e">
        <f>MAX(#REF!,)</f>
        <v>#REF!</v>
      </c>
      <c r="C49" s="159" t="s">
        <v>133</v>
      </c>
      <c r="D49" s="49" t="s">
        <v>131</v>
      </c>
      <c r="Z49" s="40"/>
      <c r="AA49" s="40"/>
      <c r="AB49" s="40"/>
      <c r="AC49" s="40"/>
      <c r="AD49" s="40"/>
      <c r="AE49" s="40"/>
      <c r="AF49" s="40"/>
      <c r="AG49" s="40"/>
      <c r="AH49" s="40"/>
      <c r="AI49" s="40"/>
      <c r="AJ49" s="40"/>
      <c r="AK49" s="40"/>
      <c r="AL49" s="41"/>
    </row>
    <row r="50" spans="1:41" s="7" customFormat="1" ht="12" x14ac:dyDescent="0.15">
      <c r="A50" s="39"/>
      <c r="B50" s="142" t="s">
        <v>123</v>
      </c>
      <c r="C50" s="159" t="s">
        <v>133</v>
      </c>
      <c r="D50" s="49" t="s">
        <v>132</v>
      </c>
      <c r="Z50" s="40"/>
      <c r="AA50" s="40"/>
      <c r="AB50" s="40"/>
      <c r="AC50" s="40"/>
      <c r="AD50" s="40"/>
      <c r="AE50" s="40"/>
      <c r="AF50" s="40"/>
      <c r="AG50" s="40"/>
      <c r="AH50" s="40"/>
      <c r="AI50" s="40"/>
      <c r="AJ50" s="40"/>
      <c r="AK50" s="40"/>
      <c r="AL50" s="41"/>
    </row>
    <row r="51" spans="1:41" ht="12" customHeight="1" x14ac:dyDescent="0.15">
      <c r="A51" s="119"/>
      <c r="B51" s="118">
        <f>SUM(C41:AF41)</f>
        <v>0</v>
      </c>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1"/>
    </row>
    <row r="52" spans="1:41" hidden="1" x14ac:dyDescent="0.15">
      <c r="A52" s="13"/>
      <c r="B52" s="16" t="s">
        <v>64</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7"/>
    </row>
    <row r="53" spans="1:41" ht="12" hidden="1" customHeight="1" thickBot="1" x14ac:dyDescent="0.2">
      <c r="A53" s="13"/>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7"/>
    </row>
    <row r="54" spans="1:41" ht="18" hidden="1" thickBot="1" x14ac:dyDescent="0.2">
      <c r="A54" s="13"/>
      <c r="B54" s="16"/>
      <c r="C54" s="175">
        <f>IF(C18="","",C18)</f>
        <v>0</v>
      </c>
      <c r="D54" s="176"/>
      <c r="E54" s="177"/>
      <c r="F54" s="175" t="str">
        <f>IF(F18="","",F18)</f>
        <v/>
      </c>
      <c r="G54" s="176"/>
      <c r="H54" s="177"/>
      <c r="I54" s="175" t="str">
        <f>IF(I18="","",I18)</f>
        <v/>
      </c>
      <c r="J54" s="176"/>
      <c r="K54" s="177"/>
      <c r="L54" s="175" t="str">
        <f>IF(L18="","",L18)</f>
        <v/>
      </c>
      <c r="M54" s="176"/>
      <c r="N54" s="177"/>
      <c r="O54" s="175" t="str">
        <f>IF(O18="","",O18)</f>
        <v/>
      </c>
      <c r="P54" s="176"/>
      <c r="Q54" s="177"/>
      <c r="R54" s="175" t="str">
        <f>IF(R18="","",R18)</f>
        <v/>
      </c>
      <c r="S54" s="176"/>
      <c r="T54" s="177"/>
      <c r="U54" s="175" t="str">
        <f>IF(U18="","",U18)</f>
        <v/>
      </c>
      <c r="V54" s="176"/>
      <c r="W54" s="177"/>
      <c r="X54" s="175" t="str">
        <f>IF(X18="","",X18)</f>
        <v/>
      </c>
      <c r="Y54" s="176"/>
      <c r="Z54" s="177"/>
      <c r="AA54" s="175" t="str">
        <f>IF(AA18="","",AA18)</f>
        <v/>
      </c>
      <c r="AB54" s="176"/>
      <c r="AC54" s="177"/>
      <c r="AD54" s="175" t="str">
        <f>IF(AD18="","",AD18)</f>
        <v/>
      </c>
      <c r="AE54" s="176"/>
      <c r="AF54" s="177"/>
      <c r="AG54" s="27"/>
      <c r="AH54" s="27"/>
      <c r="AI54" s="27"/>
      <c r="AJ54" s="27"/>
      <c r="AK54" s="27"/>
      <c r="AL54" s="17"/>
    </row>
    <row r="55" spans="1:41" ht="18" hidden="1" thickBot="1" x14ac:dyDescent="0.2">
      <c r="A55" s="13"/>
      <c r="B55" s="16"/>
      <c r="C55" s="190">
        <v>0</v>
      </c>
      <c r="D55" s="191"/>
      <c r="E55" s="192"/>
      <c r="F55" s="190"/>
      <c r="G55" s="191"/>
      <c r="H55" s="192"/>
      <c r="I55" s="190"/>
      <c r="J55" s="191"/>
      <c r="K55" s="192"/>
      <c r="L55" s="190"/>
      <c r="M55" s="191"/>
      <c r="N55" s="192"/>
      <c r="O55" s="190"/>
      <c r="P55" s="191"/>
      <c r="Q55" s="192"/>
      <c r="R55" s="190"/>
      <c r="S55" s="191"/>
      <c r="T55" s="192"/>
      <c r="U55" s="190"/>
      <c r="V55" s="191"/>
      <c r="W55" s="192"/>
      <c r="X55" s="190"/>
      <c r="Y55" s="191"/>
      <c r="Z55" s="192"/>
      <c r="AA55" s="190"/>
      <c r="AB55" s="191"/>
      <c r="AC55" s="192"/>
      <c r="AD55" s="190"/>
      <c r="AE55" s="191"/>
      <c r="AF55" s="192"/>
      <c r="AG55" s="44"/>
      <c r="AH55" s="44"/>
      <c r="AI55" s="44"/>
      <c r="AJ55" s="44"/>
      <c r="AK55" s="44"/>
      <c r="AL55" s="17"/>
      <c r="AO55" s="8"/>
    </row>
    <row r="56" spans="1:41" hidden="1" x14ac:dyDescent="0.15">
      <c r="A56" s="13"/>
      <c r="B56" s="16"/>
      <c r="C56" s="40" t="s">
        <v>68</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7"/>
    </row>
    <row r="57" spans="1:41" ht="12" hidden="1" customHeight="1" x14ac:dyDescent="0.15">
      <c r="A57" s="13"/>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7"/>
    </row>
    <row r="58" spans="1:41" ht="18.75" x14ac:dyDescent="0.15">
      <c r="A58" s="122"/>
      <c r="B58" s="123" t="s">
        <v>110</v>
      </c>
      <c r="C58" s="124"/>
      <c r="D58" s="124"/>
      <c r="E58" s="124"/>
      <c r="F58" s="125"/>
      <c r="G58" s="126"/>
      <c r="H58" s="126"/>
      <c r="I58" s="126"/>
      <c r="J58" s="125"/>
      <c r="K58" s="125"/>
      <c r="L58" s="125"/>
      <c r="M58" s="127"/>
      <c r="N58" s="128"/>
      <c r="O58" s="128"/>
      <c r="P58" s="128"/>
      <c r="Q58" s="125"/>
      <c r="R58" s="125"/>
      <c r="S58" s="125"/>
      <c r="T58" s="125"/>
      <c r="U58" s="125"/>
      <c r="V58" s="125"/>
      <c r="W58" s="125"/>
      <c r="X58" s="125"/>
      <c r="Y58" s="125"/>
      <c r="Z58" s="125"/>
      <c r="AA58" s="125"/>
      <c r="AB58" s="125"/>
      <c r="AC58" s="125"/>
      <c r="AD58" s="125"/>
      <c r="AE58" s="125"/>
      <c r="AF58" s="125"/>
      <c r="AG58" s="125"/>
      <c r="AH58" s="125"/>
      <c r="AI58" s="125"/>
      <c r="AJ58" s="125"/>
      <c r="AK58" s="125"/>
      <c r="AL58" s="129"/>
    </row>
    <row r="59" spans="1:41" ht="12" customHeight="1" x14ac:dyDescent="0.15">
      <c r="A59" s="13"/>
      <c r="B59" s="16"/>
      <c r="C59" s="16"/>
      <c r="D59" s="16"/>
      <c r="E59" s="16"/>
      <c r="F59" s="16"/>
      <c r="G59" s="16"/>
      <c r="H59" s="55"/>
      <c r="I59" s="55"/>
      <c r="J59" s="55"/>
      <c r="K59" s="1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7"/>
    </row>
    <row r="60" spans="1:41" x14ac:dyDescent="0.15">
      <c r="A60" s="13"/>
      <c r="B60" s="56" t="s">
        <v>93</v>
      </c>
      <c r="C60" s="57" t="s">
        <v>17</v>
      </c>
      <c r="D60" s="19"/>
      <c r="E60" s="19"/>
      <c r="F60" s="19"/>
      <c r="G60" s="19"/>
      <c r="H60" s="231">
        <f>IF(AND(C18="",F18="",I18="",L18="",O18="",R18="",U18="",X18="",AA18="",AD18=""),0,X13)</f>
        <v>17600</v>
      </c>
      <c r="I60" s="231"/>
      <c r="J60" s="231"/>
      <c r="K60" s="58" t="s">
        <v>18</v>
      </c>
      <c r="L60" s="16"/>
      <c r="M60" s="52" t="str">
        <f>"（限度額）　　医療分　"&amp;FIXED(X14,0)&amp;" 円"</f>
        <v>（限度額）　　医療分　660,000 円</v>
      </c>
      <c r="N60" s="115"/>
      <c r="O60" s="115"/>
      <c r="P60" s="115"/>
      <c r="Q60" s="16"/>
      <c r="R60" s="16"/>
      <c r="S60" s="16"/>
      <c r="T60" s="16"/>
      <c r="U60" s="16"/>
      <c r="V60" s="16"/>
      <c r="W60" s="16"/>
      <c r="X60" s="16"/>
      <c r="Y60" s="16"/>
      <c r="Z60" s="16"/>
      <c r="AA60" s="16"/>
      <c r="AB60" s="16"/>
      <c r="AC60" s="16"/>
      <c r="AD60" s="16"/>
      <c r="AE60" s="16"/>
      <c r="AF60" s="16"/>
      <c r="AG60" s="16"/>
      <c r="AH60" s="16"/>
      <c r="AI60" s="16"/>
      <c r="AJ60" s="16"/>
      <c r="AK60" s="16"/>
      <c r="AL60" s="17"/>
    </row>
    <row r="61" spans="1:41" ht="12" customHeight="1" thickBot="1" x14ac:dyDescent="0.2">
      <c r="A61" s="13"/>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7"/>
    </row>
    <row r="62" spans="1:41" ht="18" thickBot="1" x14ac:dyDescent="0.2">
      <c r="A62" s="13"/>
      <c r="B62" s="229"/>
      <c r="C62" s="229"/>
      <c r="D62" s="200" t="s">
        <v>7</v>
      </c>
      <c r="E62" s="200"/>
      <c r="F62" s="200"/>
      <c r="G62" s="200"/>
      <c r="H62" s="200" t="s">
        <v>9</v>
      </c>
      <c r="I62" s="200"/>
      <c r="J62" s="200"/>
      <c r="K62" s="200"/>
      <c r="L62" s="200" t="s">
        <v>19</v>
      </c>
      <c r="M62" s="200"/>
      <c r="N62" s="200"/>
      <c r="O62" s="200"/>
      <c r="P62" s="16"/>
      <c r="Q62" s="16"/>
      <c r="R62" s="16"/>
      <c r="S62" s="16"/>
      <c r="T62" s="16"/>
      <c r="U62" s="16"/>
      <c r="V62" s="16"/>
      <c r="W62" s="16"/>
      <c r="X62" s="16"/>
      <c r="Y62" s="16"/>
      <c r="Z62" s="16"/>
      <c r="AA62" s="16"/>
      <c r="AB62" s="16"/>
      <c r="AC62" s="16"/>
      <c r="AD62" s="16"/>
      <c r="AE62" s="16"/>
      <c r="AF62" s="16"/>
      <c r="AG62" s="16"/>
      <c r="AH62" s="16"/>
      <c r="AI62" s="16"/>
      <c r="AJ62" s="16"/>
      <c r="AK62" s="16"/>
      <c r="AL62" s="17"/>
    </row>
    <row r="63" spans="1:41" ht="18" thickBot="1" x14ac:dyDescent="0.2">
      <c r="A63" s="13"/>
      <c r="B63" s="200">
        <f>IF(C18="","",C18)</f>
        <v>0</v>
      </c>
      <c r="C63" s="200"/>
      <c r="D63" s="204" t="str">
        <f>IF(O11=1,"",IF(C39="","",IF(C39&lt;=430000,"",IF(C39&gt;=430000,(C39-430000)*X11))))</f>
        <v/>
      </c>
      <c r="E63" s="204"/>
      <c r="F63" s="204"/>
      <c r="G63" s="204"/>
      <c r="H63" s="204">
        <f>IF(O11=1,"",IF(C18="","",X12))</f>
        <v>22800</v>
      </c>
      <c r="I63" s="204"/>
      <c r="J63" s="204"/>
      <c r="K63" s="204"/>
      <c r="L63" s="187">
        <f>IF(AND(D63="",H63=""),"",SUM(D63:K63))</f>
        <v>22800</v>
      </c>
      <c r="M63" s="187"/>
      <c r="N63" s="187"/>
      <c r="O63" s="187"/>
      <c r="P63" s="16"/>
      <c r="Q63" s="16"/>
      <c r="R63" s="16"/>
      <c r="S63" s="16"/>
      <c r="T63" s="16"/>
      <c r="U63" s="16"/>
      <c r="V63" s="16"/>
      <c r="W63" s="16"/>
      <c r="X63" s="16"/>
      <c r="Y63" s="16"/>
      <c r="Z63" s="16"/>
      <c r="AA63" s="16"/>
      <c r="AB63" s="16"/>
      <c r="AC63" s="16"/>
      <c r="AD63" s="16"/>
      <c r="AE63" s="16"/>
      <c r="AF63" s="16"/>
      <c r="AG63" s="16"/>
      <c r="AH63" s="16"/>
      <c r="AI63" s="16"/>
      <c r="AJ63" s="16"/>
      <c r="AK63" s="16"/>
      <c r="AL63" s="17"/>
    </row>
    <row r="64" spans="1:41" ht="18" thickBot="1" x14ac:dyDescent="0.2">
      <c r="A64" s="13"/>
      <c r="B64" s="200" t="str">
        <f>IF(F18="","",F18)</f>
        <v/>
      </c>
      <c r="C64" s="200"/>
      <c r="D64" s="204" t="str">
        <f>IF(F39="","",IF(F39&lt;=430000,"",IF(F39&gt;=430000,(F39-430000)*X11)))</f>
        <v/>
      </c>
      <c r="E64" s="204"/>
      <c r="F64" s="204"/>
      <c r="G64" s="204"/>
      <c r="H64" s="204" t="str">
        <f>IF(F18="","",X12)</f>
        <v/>
      </c>
      <c r="I64" s="204"/>
      <c r="J64" s="204"/>
      <c r="K64" s="204"/>
      <c r="L64" s="187" t="str">
        <f t="shared" ref="L64:L72" si="45">IF(AND(D64="",H64=""),"",SUM(D64:K64))</f>
        <v/>
      </c>
      <c r="M64" s="187"/>
      <c r="N64" s="187"/>
      <c r="O64" s="187"/>
      <c r="P64" s="16"/>
      <c r="Q64" s="16"/>
      <c r="R64" s="16"/>
      <c r="S64" s="16"/>
      <c r="T64" s="16"/>
      <c r="U64" s="16"/>
      <c r="V64" s="16"/>
      <c r="W64" s="16"/>
      <c r="X64" s="16"/>
      <c r="Y64" s="16"/>
      <c r="Z64" s="16"/>
      <c r="AA64" s="16"/>
      <c r="AB64" s="16"/>
      <c r="AC64" s="16"/>
      <c r="AD64" s="16"/>
      <c r="AE64" s="16"/>
      <c r="AF64" s="16"/>
      <c r="AG64" s="16"/>
      <c r="AH64" s="16"/>
      <c r="AI64" s="16"/>
      <c r="AJ64" s="16"/>
      <c r="AK64" s="16"/>
      <c r="AL64" s="17"/>
    </row>
    <row r="65" spans="1:38" ht="18" thickBot="1" x14ac:dyDescent="0.2">
      <c r="A65" s="13"/>
      <c r="B65" s="200" t="str">
        <f>IF(I18="","",I18)</f>
        <v/>
      </c>
      <c r="C65" s="200"/>
      <c r="D65" s="204" t="str">
        <f>IF(I39="","",IF(I39&lt;=430000,"",IF(I39&gt;=430000,(I39-430000)*X11)))</f>
        <v/>
      </c>
      <c r="E65" s="204"/>
      <c r="F65" s="204"/>
      <c r="G65" s="204"/>
      <c r="H65" s="204" t="str">
        <f>IF(I18="","",X12)</f>
        <v/>
      </c>
      <c r="I65" s="204"/>
      <c r="J65" s="204"/>
      <c r="K65" s="204"/>
      <c r="L65" s="187" t="str">
        <f t="shared" si="45"/>
        <v/>
      </c>
      <c r="M65" s="187"/>
      <c r="N65" s="187"/>
      <c r="O65" s="187"/>
      <c r="P65" s="16"/>
      <c r="Q65" s="16"/>
      <c r="R65" s="16"/>
      <c r="S65" s="16"/>
      <c r="T65" s="16"/>
      <c r="U65" s="16"/>
      <c r="V65" s="16"/>
      <c r="W65" s="16"/>
      <c r="X65" s="16"/>
      <c r="Y65" s="16"/>
      <c r="Z65" s="16"/>
      <c r="AA65" s="16"/>
      <c r="AB65" s="16"/>
      <c r="AC65" s="16"/>
      <c r="AD65" s="16"/>
      <c r="AE65" s="16"/>
      <c r="AF65" s="16"/>
      <c r="AG65" s="16"/>
      <c r="AH65" s="16"/>
      <c r="AI65" s="16"/>
      <c r="AJ65" s="16"/>
      <c r="AK65" s="16"/>
      <c r="AL65" s="17"/>
    </row>
    <row r="66" spans="1:38" ht="18" thickBot="1" x14ac:dyDescent="0.2">
      <c r="A66" s="13"/>
      <c r="B66" s="200" t="str">
        <f>IF(L18="","",L18)</f>
        <v/>
      </c>
      <c r="C66" s="200"/>
      <c r="D66" s="204" t="str">
        <f>IF(L39="","",IF(L39&lt;=430000,"",IF(L39&gt;=430000,(L39-430000)*X11)))</f>
        <v/>
      </c>
      <c r="E66" s="204"/>
      <c r="F66" s="204"/>
      <c r="G66" s="204"/>
      <c r="H66" s="204" t="str">
        <f>IF(L18="","",X12)</f>
        <v/>
      </c>
      <c r="I66" s="204"/>
      <c r="J66" s="204"/>
      <c r="K66" s="204"/>
      <c r="L66" s="187" t="str">
        <f t="shared" si="45"/>
        <v/>
      </c>
      <c r="M66" s="187"/>
      <c r="N66" s="187"/>
      <c r="O66" s="187"/>
      <c r="P66" s="16"/>
      <c r="Q66" s="16"/>
      <c r="R66" s="16"/>
      <c r="S66" s="16"/>
      <c r="T66" s="16"/>
      <c r="U66" s="16"/>
      <c r="V66" s="16"/>
      <c r="W66" s="16"/>
      <c r="X66" s="16"/>
      <c r="Y66" s="16"/>
      <c r="Z66" s="16"/>
      <c r="AA66" s="16"/>
      <c r="AB66" s="16"/>
      <c r="AC66" s="16"/>
      <c r="AD66" s="16"/>
      <c r="AE66" s="16"/>
      <c r="AF66" s="16"/>
      <c r="AG66" s="16"/>
      <c r="AH66" s="16"/>
      <c r="AI66" s="16"/>
      <c r="AJ66" s="16"/>
      <c r="AK66" s="16"/>
      <c r="AL66" s="17"/>
    </row>
    <row r="67" spans="1:38" ht="18" thickBot="1" x14ac:dyDescent="0.2">
      <c r="A67" s="13"/>
      <c r="B67" s="200" t="str">
        <f>IF(O18="","",O18)</f>
        <v/>
      </c>
      <c r="C67" s="200"/>
      <c r="D67" s="204" t="str">
        <f>IF(O39="","",IF(O39&lt;=430000,"",IF(O39&gt;=430000,(O39-430000)*X11)))</f>
        <v/>
      </c>
      <c r="E67" s="204"/>
      <c r="F67" s="204"/>
      <c r="G67" s="204"/>
      <c r="H67" s="204" t="str">
        <f>IF(O18="","",X12)</f>
        <v/>
      </c>
      <c r="I67" s="204"/>
      <c r="J67" s="204"/>
      <c r="K67" s="204"/>
      <c r="L67" s="187" t="str">
        <f t="shared" si="45"/>
        <v/>
      </c>
      <c r="M67" s="187"/>
      <c r="N67" s="187"/>
      <c r="O67" s="187"/>
      <c r="P67" s="16"/>
      <c r="Q67" s="16"/>
      <c r="R67" s="16"/>
      <c r="S67" s="16"/>
      <c r="T67" s="16"/>
      <c r="U67" s="16"/>
      <c r="V67" s="16"/>
      <c r="W67" s="16"/>
      <c r="X67" s="16"/>
      <c r="Y67" s="16"/>
      <c r="Z67" s="16"/>
      <c r="AA67" s="16"/>
      <c r="AB67" s="16"/>
      <c r="AC67" s="16"/>
      <c r="AD67" s="16"/>
      <c r="AE67" s="16"/>
      <c r="AF67" s="16"/>
      <c r="AG67" s="16"/>
      <c r="AH67" s="16"/>
      <c r="AI67" s="16"/>
      <c r="AJ67" s="16"/>
      <c r="AK67" s="16"/>
      <c r="AL67" s="17"/>
    </row>
    <row r="68" spans="1:38" ht="18" thickBot="1" x14ac:dyDescent="0.2">
      <c r="A68" s="13"/>
      <c r="B68" s="200" t="str">
        <f>IF(R18="","",R18)</f>
        <v/>
      </c>
      <c r="C68" s="200"/>
      <c r="D68" s="204" t="str">
        <f>IF(R39="","",IF(R39&lt;=430000,"",IF(R39&gt;=430000,(R39-430000)*X11)))</f>
        <v/>
      </c>
      <c r="E68" s="204"/>
      <c r="F68" s="204"/>
      <c r="G68" s="204"/>
      <c r="H68" s="204" t="str">
        <f>IF(R18="","",X12)</f>
        <v/>
      </c>
      <c r="I68" s="204"/>
      <c r="J68" s="204"/>
      <c r="K68" s="204"/>
      <c r="L68" s="187" t="str">
        <f t="shared" si="45"/>
        <v/>
      </c>
      <c r="M68" s="187"/>
      <c r="N68" s="187"/>
      <c r="O68" s="187"/>
      <c r="P68" s="16"/>
      <c r="Q68" s="16"/>
      <c r="R68" s="16"/>
      <c r="S68" s="16"/>
      <c r="T68" s="16"/>
      <c r="U68" s="16"/>
      <c r="V68" s="16"/>
      <c r="W68" s="16"/>
      <c r="X68" s="16"/>
      <c r="Y68" s="16"/>
      <c r="Z68" s="16"/>
      <c r="AA68" s="16"/>
      <c r="AB68" s="16"/>
      <c r="AC68" s="16"/>
      <c r="AD68" s="16"/>
      <c r="AE68" s="16"/>
      <c r="AF68" s="16"/>
      <c r="AG68" s="16"/>
      <c r="AH68" s="16"/>
      <c r="AI68" s="16"/>
      <c r="AJ68" s="16"/>
      <c r="AK68" s="16"/>
      <c r="AL68" s="17"/>
    </row>
    <row r="69" spans="1:38" ht="18" thickBot="1" x14ac:dyDescent="0.2">
      <c r="A69" s="13"/>
      <c r="B69" s="200" t="str">
        <f>IF(U18="","",U18)</f>
        <v/>
      </c>
      <c r="C69" s="200"/>
      <c r="D69" s="204" t="str">
        <f>IF(U39="","",IF(U39&lt;=430000,"",IF(U39&gt;=430000,(U39-430000)*X11)))</f>
        <v/>
      </c>
      <c r="E69" s="204"/>
      <c r="F69" s="204"/>
      <c r="G69" s="204"/>
      <c r="H69" s="204" t="str">
        <f>IF(U18="","",X12)</f>
        <v/>
      </c>
      <c r="I69" s="204"/>
      <c r="J69" s="204"/>
      <c r="K69" s="204"/>
      <c r="L69" s="187" t="str">
        <f t="shared" si="45"/>
        <v/>
      </c>
      <c r="M69" s="187"/>
      <c r="N69" s="187"/>
      <c r="O69" s="187"/>
      <c r="P69" s="16"/>
      <c r="Q69" s="16"/>
      <c r="R69" s="16"/>
      <c r="S69" s="16"/>
      <c r="T69" s="16"/>
      <c r="U69" s="16"/>
      <c r="V69" s="16"/>
      <c r="W69" s="16"/>
      <c r="X69" s="16"/>
      <c r="Y69" s="16"/>
      <c r="Z69" s="16"/>
      <c r="AA69" s="16"/>
      <c r="AB69" s="16"/>
      <c r="AC69" s="16"/>
      <c r="AD69" s="16"/>
      <c r="AE69" s="16"/>
      <c r="AF69" s="16"/>
      <c r="AG69" s="16"/>
      <c r="AH69" s="16"/>
      <c r="AI69" s="16"/>
      <c r="AJ69" s="16"/>
      <c r="AK69" s="16"/>
      <c r="AL69" s="17"/>
    </row>
    <row r="70" spans="1:38" ht="18" thickBot="1" x14ac:dyDescent="0.2">
      <c r="A70" s="13"/>
      <c r="B70" s="200" t="str">
        <f>IF(X18="","",X18)</f>
        <v/>
      </c>
      <c r="C70" s="200"/>
      <c r="D70" s="204" t="str">
        <f>IF(X39="","",IF(X39&lt;=430000,"",IF(X39&gt;=430000,(X39-430000)*X11)))</f>
        <v/>
      </c>
      <c r="E70" s="204"/>
      <c r="F70" s="204"/>
      <c r="G70" s="204"/>
      <c r="H70" s="204" t="str">
        <f>IF(X18="","",X12)</f>
        <v/>
      </c>
      <c r="I70" s="204"/>
      <c r="J70" s="204"/>
      <c r="K70" s="204"/>
      <c r="L70" s="187" t="str">
        <f t="shared" si="45"/>
        <v/>
      </c>
      <c r="M70" s="187"/>
      <c r="N70" s="187"/>
      <c r="O70" s="187"/>
      <c r="P70" s="16"/>
      <c r="Q70" s="16"/>
      <c r="R70" s="16"/>
      <c r="S70" s="16"/>
      <c r="T70" s="16"/>
      <c r="U70" s="16"/>
      <c r="V70" s="16"/>
      <c r="W70" s="16"/>
      <c r="X70" s="16"/>
      <c r="Y70" s="16"/>
      <c r="Z70" s="16"/>
      <c r="AA70" s="16"/>
      <c r="AB70" s="16"/>
      <c r="AC70" s="16"/>
      <c r="AD70" s="16"/>
      <c r="AE70" s="16"/>
      <c r="AF70" s="16"/>
      <c r="AG70" s="16"/>
      <c r="AH70" s="16"/>
      <c r="AI70" s="16"/>
      <c r="AJ70" s="16"/>
      <c r="AK70" s="16"/>
      <c r="AL70" s="17"/>
    </row>
    <row r="71" spans="1:38" ht="18" thickBot="1" x14ac:dyDescent="0.2">
      <c r="A71" s="13"/>
      <c r="B71" s="200" t="str">
        <f>IF(AA18="","",AA18)</f>
        <v/>
      </c>
      <c r="C71" s="200"/>
      <c r="D71" s="204" t="str">
        <f>IF(AA39="","",IF(AA39&lt;=430000,"",IF(AA39&gt;=430000,(AA39-430000)*X11)))</f>
        <v/>
      </c>
      <c r="E71" s="204"/>
      <c r="F71" s="204"/>
      <c r="G71" s="204"/>
      <c r="H71" s="204" t="str">
        <f>IF(AA18="","",X12)</f>
        <v/>
      </c>
      <c r="I71" s="204"/>
      <c r="J71" s="204"/>
      <c r="K71" s="204"/>
      <c r="L71" s="187" t="str">
        <f t="shared" si="45"/>
        <v/>
      </c>
      <c r="M71" s="187"/>
      <c r="N71" s="187"/>
      <c r="O71" s="187"/>
      <c r="P71" s="16"/>
      <c r="Q71" s="16"/>
      <c r="R71" s="16"/>
      <c r="S71" s="16"/>
      <c r="T71" s="16"/>
      <c r="U71" s="16"/>
      <c r="V71" s="16"/>
      <c r="W71" s="16"/>
      <c r="X71" s="16"/>
      <c r="Y71" s="16"/>
      <c r="Z71" s="16"/>
      <c r="AA71" s="16"/>
      <c r="AB71" s="16"/>
      <c r="AC71" s="16"/>
      <c r="AD71" s="16"/>
      <c r="AE71" s="16"/>
      <c r="AF71" s="16"/>
      <c r="AG71" s="16"/>
      <c r="AH71" s="16"/>
      <c r="AI71" s="16"/>
      <c r="AJ71" s="16"/>
      <c r="AK71" s="16"/>
      <c r="AL71" s="17"/>
    </row>
    <row r="72" spans="1:38" ht="18" thickBot="1" x14ac:dyDescent="0.2">
      <c r="A72" s="13"/>
      <c r="B72" s="200" t="str">
        <f>IF(AD18="","",AD18)</f>
        <v/>
      </c>
      <c r="C72" s="200"/>
      <c r="D72" s="204" t="str">
        <f>IF(AD39="","",IF(AD39&lt;=430000,"",IF(AD39&gt;=430000,(AD39-430000)*X11)))</f>
        <v/>
      </c>
      <c r="E72" s="204"/>
      <c r="F72" s="204"/>
      <c r="G72" s="204"/>
      <c r="H72" s="204" t="str">
        <f>IF(AD18="","",X12)</f>
        <v/>
      </c>
      <c r="I72" s="204"/>
      <c r="J72" s="204"/>
      <c r="K72" s="204"/>
      <c r="L72" s="187" t="str">
        <f t="shared" si="45"/>
        <v/>
      </c>
      <c r="M72" s="187"/>
      <c r="N72" s="187"/>
      <c r="O72" s="187"/>
      <c r="P72" s="134" t="s">
        <v>20</v>
      </c>
      <c r="Q72" s="135"/>
      <c r="R72" s="135"/>
      <c r="S72" s="59" t="s">
        <v>21</v>
      </c>
      <c r="T72" s="60"/>
      <c r="U72" s="60"/>
      <c r="V72" s="61"/>
      <c r="W72" s="16"/>
      <c r="X72" s="16"/>
      <c r="Y72" s="16"/>
      <c r="Z72" s="16"/>
      <c r="AA72" s="16"/>
      <c r="AB72" s="16"/>
      <c r="AC72" s="16"/>
      <c r="AD72" s="16"/>
      <c r="AE72" s="16"/>
      <c r="AF72" s="16"/>
      <c r="AG72" s="16"/>
      <c r="AH72" s="16"/>
      <c r="AI72" s="16"/>
      <c r="AJ72" s="16"/>
      <c r="AK72" s="16"/>
      <c r="AL72" s="17"/>
    </row>
    <row r="73" spans="1:38" ht="18" thickBot="1" x14ac:dyDescent="0.2">
      <c r="A73" s="13"/>
      <c r="B73" s="200" t="s">
        <v>22</v>
      </c>
      <c r="C73" s="200"/>
      <c r="D73" s="205">
        <f>SUM(D63:G72)</f>
        <v>0</v>
      </c>
      <c r="E73" s="205"/>
      <c r="F73" s="205"/>
      <c r="G73" s="205"/>
      <c r="H73" s="205">
        <f>SUM(H63:K72)</f>
        <v>22800</v>
      </c>
      <c r="I73" s="205"/>
      <c r="J73" s="205"/>
      <c r="K73" s="205"/>
      <c r="L73" s="187">
        <f>SUM(L63:O72)</f>
        <v>22800</v>
      </c>
      <c r="M73" s="187"/>
      <c r="N73" s="187"/>
      <c r="O73" s="187"/>
      <c r="P73" s="195">
        <f>IF(AND(L73="",H60=""),"",L73+H60)</f>
        <v>40400</v>
      </c>
      <c r="Q73" s="196"/>
      <c r="R73" s="196"/>
      <c r="S73" s="196"/>
      <c r="T73" s="196"/>
      <c r="U73" s="196"/>
      <c r="V73" s="197"/>
      <c r="W73" s="16"/>
      <c r="X73" s="16"/>
      <c r="Y73" s="16"/>
      <c r="Z73" s="16"/>
      <c r="AA73" s="16"/>
      <c r="AB73" s="16"/>
      <c r="AC73" s="16"/>
      <c r="AD73" s="16"/>
      <c r="AE73" s="16"/>
      <c r="AF73" s="16"/>
      <c r="AG73" s="16"/>
      <c r="AH73" s="16"/>
      <c r="AI73" s="16"/>
      <c r="AJ73" s="16"/>
      <c r="AK73" s="16"/>
      <c r="AL73" s="17"/>
    </row>
    <row r="74" spans="1:38" ht="12.75" customHeight="1" x14ac:dyDescent="0.15">
      <c r="A74" s="13"/>
      <c r="B74" s="26"/>
      <c r="C74" s="16"/>
      <c r="D74" s="53"/>
      <c r="E74" s="115"/>
      <c r="F74" s="115"/>
      <c r="G74" s="115"/>
      <c r="H74" s="115"/>
      <c r="I74" s="115"/>
      <c r="J74" s="115"/>
      <c r="K74" s="115"/>
      <c r="L74" s="115"/>
      <c r="M74" s="115"/>
      <c r="N74" s="115"/>
      <c r="O74" s="115"/>
      <c r="P74" s="193">
        <f>IF(L73="","",IF(L73+H60&gt;=X14,X14,ROUNDDOWN(L73+H60,-2)))</f>
        <v>40400</v>
      </c>
      <c r="Q74" s="193"/>
      <c r="R74" s="193"/>
      <c r="S74" s="193"/>
      <c r="T74" s="16"/>
      <c r="U74" s="54"/>
      <c r="V74" s="16" t="str">
        <f>IF(P74=X14,"限度額超過","")</f>
        <v/>
      </c>
      <c r="W74" s="16"/>
      <c r="X74" s="54"/>
      <c r="Y74" s="54"/>
      <c r="Z74" s="54"/>
      <c r="AA74" s="16"/>
      <c r="AB74" s="16"/>
      <c r="AC74" s="16"/>
      <c r="AD74" s="16"/>
      <c r="AE74" s="16"/>
      <c r="AF74" s="16"/>
      <c r="AG74" s="16"/>
      <c r="AH74" s="16"/>
      <c r="AI74" s="16"/>
      <c r="AJ74" s="16"/>
      <c r="AK74" s="16"/>
      <c r="AL74" s="17"/>
    </row>
    <row r="75" spans="1:38" ht="12.75" customHeight="1" x14ac:dyDescent="0.15">
      <c r="A75" s="13"/>
      <c r="B75" s="26"/>
      <c r="C75" s="16"/>
      <c r="D75" s="53"/>
      <c r="E75" s="115"/>
      <c r="F75" s="115"/>
      <c r="G75" s="115"/>
      <c r="H75" s="115"/>
      <c r="I75" s="115"/>
      <c r="J75" s="115"/>
      <c r="K75" s="115"/>
      <c r="L75" s="115"/>
      <c r="M75" s="115"/>
      <c r="N75" s="115"/>
      <c r="O75" s="115"/>
      <c r="P75" s="53"/>
      <c r="Q75" s="53"/>
      <c r="R75" s="53"/>
      <c r="S75" s="53"/>
      <c r="T75" s="16"/>
      <c r="U75" s="54"/>
      <c r="V75" s="54"/>
      <c r="W75" s="54"/>
      <c r="X75" s="54"/>
      <c r="Y75" s="54"/>
      <c r="Z75" s="54"/>
      <c r="AA75" s="16"/>
      <c r="AB75" s="16"/>
      <c r="AC75" s="16"/>
      <c r="AD75" s="16"/>
      <c r="AE75" s="16"/>
      <c r="AF75" s="16"/>
      <c r="AG75" s="16"/>
      <c r="AH75" s="16"/>
      <c r="AI75" s="16"/>
      <c r="AJ75" s="16"/>
      <c r="AK75" s="16"/>
      <c r="AL75" s="17"/>
    </row>
    <row r="76" spans="1:38" x14ac:dyDescent="0.15">
      <c r="A76" s="13"/>
      <c r="B76" s="56" t="s">
        <v>94</v>
      </c>
      <c r="C76" s="57" t="s">
        <v>17</v>
      </c>
      <c r="D76" s="19"/>
      <c r="E76" s="19"/>
      <c r="F76" s="19"/>
      <c r="G76" s="19"/>
      <c r="H76" s="231">
        <f>IF(AND(C18="",F18="",I18="",L18="",O18="",R18="",U18="",X18="",AA18="",AD18=""),0,AA13)</f>
        <v>6900</v>
      </c>
      <c r="I76" s="231"/>
      <c r="J76" s="231"/>
      <c r="K76" s="58" t="s">
        <v>18</v>
      </c>
      <c r="L76" s="16"/>
      <c r="M76" s="52" t="str">
        <f>"（限度額）　　支援分　"&amp;FIXED(AA14,0)&amp;" 円"</f>
        <v>（限度額）　　支援分　260,000 円</v>
      </c>
      <c r="N76" s="115"/>
      <c r="O76" s="115"/>
      <c r="P76" s="115"/>
      <c r="Q76" s="16"/>
      <c r="R76" s="16"/>
      <c r="S76" s="16"/>
      <c r="T76" s="16"/>
      <c r="U76" s="16"/>
      <c r="V76" s="16"/>
      <c r="W76" s="16"/>
      <c r="X76" s="16"/>
      <c r="Y76" s="16"/>
      <c r="Z76" s="16"/>
      <c r="AA76" s="16"/>
      <c r="AB76" s="16"/>
      <c r="AC76" s="16"/>
      <c r="AD76" s="16"/>
      <c r="AE76" s="16"/>
      <c r="AF76" s="16"/>
      <c r="AG76" s="16"/>
      <c r="AH76" s="16"/>
      <c r="AI76" s="16"/>
      <c r="AJ76" s="16"/>
      <c r="AK76" s="16"/>
      <c r="AL76" s="17"/>
    </row>
    <row r="77" spans="1:38" ht="12" customHeight="1" thickBot="1" x14ac:dyDescent="0.2">
      <c r="A77" s="13"/>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7"/>
    </row>
    <row r="78" spans="1:38" ht="18" thickBot="1" x14ac:dyDescent="0.2">
      <c r="A78" s="13"/>
      <c r="B78" s="229"/>
      <c r="C78" s="229"/>
      <c r="D78" s="200" t="s">
        <v>7</v>
      </c>
      <c r="E78" s="200"/>
      <c r="F78" s="200"/>
      <c r="G78" s="200"/>
      <c r="H78" s="200" t="s">
        <v>9</v>
      </c>
      <c r="I78" s="200"/>
      <c r="J78" s="200"/>
      <c r="K78" s="200"/>
      <c r="L78" s="200" t="s">
        <v>19</v>
      </c>
      <c r="M78" s="200"/>
      <c r="N78" s="200"/>
      <c r="O78" s="200"/>
      <c r="P78" s="16"/>
      <c r="Q78" s="16"/>
      <c r="R78" s="16"/>
      <c r="S78" s="16"/>
      <c r="T78" s="16"/>
      <c r="U78" s="16"/>
      <c r="V78" s="16"/>
      <c r="W78" s="16"/>
      <c r="X78" s="16"/>
      <c r="Y78" s="16"/>
      <c r="Z78" s="16"/>
      <c r="AA78" s="16"/>
      <c r="AB78" s="16"/>
      <c r="AC78" s="16"/>
      <c r="AD78" s="16"/>
      <c r="AE78" s="16"/>
      <c r="AF78" s="16"/>
      <c r="AG78" s="16"/>
      <c r="AH78" s="16"/>
      <c r="AI78" s="16"/>
      <c r="AJ78" s="16"/>
      <c r="AK78" s="16"/>
      <c r="AL78" s="17"/>
    </row>
    <row r="79" spans="1:38" ht="18" thickBot="1" x14ac:dyDescent="0.2">
      <c r="A79" s="13"/>
      <c r="B79" s="200">
        <f>IF(C18="","",C18)</f>
        <v>0</v>
      </c>
      <c r="C79" s="200"/>
      <c r="D79" s="204" t="str">
        <f>IF(O11=1,"",IF(C39="","",IF(C39&lt;=430000,"",IF(C39&gt;=430000,(C39-430000)*AA11))))</f>
        <v/>
      </c>
      <c r="E79" s="204"/>
      <c r="F79" s="204"/>
      <c r="G79" s="204"/>
      <c r="H79" s="204">
        <f>IF(O11=1,"",IF(C18="","",AA12))</f>
        <v>9000</v>
      </c>
      <c r="I79" s="204"/>
      <c r="J79" s="204"/>
      <c r="K79" s="204"/>
      <c r="L79" s="187">
        <f>IF(AND(D79="",H79=""),"",SUM(D79:K79))</f>
        <v>9000</v>
      </c>
      <c r="M79" s="187"/>
      <c r="N79" s="187"/>
      <c r="O79" s="187"/>
      <c r="P79" s="16"/>
      <c r="Q79" s="16"/>
      <c r="R79" s="16"/>
      <c r="S79" s="16"/>
      <c r="T79" s="16"/>
      <c r="U79" s="16"/>
      <c r="V79" s="16"/>
      <c r="W79" s="16"/>
      <c r="X79" s="16"/>
      <c r="Y79" s="16"/>
      <c r="Z79" s="16"/>
      <c r="AA79" s="16"/>
      <c r="AB79" s="16"/>
      <c r="AC79" s="16"/>
      <c r="AD79" s="16"/>
      <c r="AE79" s="16"/>
      <c r="AF79" s="16"/>
      <c r="AG79" s="16"/>
      <c r="AH79" s="16"/>
      <c r="AI79" s="16"/>
      <c r="AJ79" s="16"/>
      <c r="AK79" s="16"/>
      <c r="AL79" s="17"/>
    </row>
    <row r="80" spans="1:38" ht="18" thickBot="1" x14ac:dyDescent="0.2">
      <c r="A80" s="13"/>
      <c r="B80" s="206" t="str">
        <f>IF(F18="","",F18)</f>
        <v/>
      </c>
      <c r="C80" s="207"/>
      <c r="D80" s="204" t="str">
        <f>IF(F39="","",IF(F39&lt;=430000,"",IF(F39&gt;=430000,(F39-430000)*AA11)))</f>
        <v/>
      </c>
      <c r="E80" s="204"/>
      <c r="F80" s="204"/>
      <c r="G80" s="204"/>
      <c r="H80" s="204" t="str">
        <f>IF(F18="","",AA12)</f>
        <v/>
      </c>
      <c r="I80" s="204"/>
      <c r="J80" s="204"/>
      <c r="K80" s="204"/>
      <c r="L80" s="187" t="str">
        <f t="shared" ref="L80:L88" si="46">IF(AND(D80="",H80=""),"",SUM(D80:K80))</f>
        <v/>
      </c>
      <c r="M80" s="187"/>
      <c r="N80" s="187"/>
      <c r="O80" s="187"/>
      <c r="P80" s="16"/>
      <c r="Q80" s="16"/>
      <c r="R80" s="16"/>
      <c r="S80" s="16"/>
      <c r="T80" s="16"/>
      <c r="U80" s="16"/>
      <c r="V80" s="16"/>
      <c r="W80" s="16"/>
      <c r="X80" s="16"/>
      <c r="Y80" s="16"/>
      <c r="Z80" s="16"/>
      <c r="AA80" s="16"/>
      <c r="AB80" s="16"/>
      <c r="AC80" s="16"/>
      <c r="AD80" s="16"/>
      <c r="AE80" s="16"/>
      <c r="AF80" s="16"/>
      <c r="AG80" s="16"/>
      <c r="AH80" s="16"/>
      <c r="AI80" s="16"/>
      <c r="AJ80" s="16"/>
      <c r="AK80" s="16"/>
      <c r="AL80" s="17"/>
    </row>
    <row r="81" spans="1:38" ht="18" thickBot="1" x14ac:dyDescent="0.2">
      <c r="A81" s="13"/>
      <c r="B81" s="206" t="str">
        <f>IF(I18="","",I18)</f>
        <v/>
      </c>
      <c r="C81" s="207"/>
      <c r="D81" s="204" t="str">
        <f>IF(I39="","",IF(I39&lt;=430000,"",IF(I39&gt;=430000,(I39-430000)*AA11)))</f>
        <v/>
      </c>
      <c r="E81" s="204"/>
      <c r="F81" s="204"/>
      <c r="G81" s="204"/>
      <c r="H81" s="204" t="str">
        <f>IF(I18="","",AA12)</f>
        <v/>
      </c>
      <c r="I81" s="204"/>
      <c r="J81" s="204"/>
      <c r="K81" s="204"/>
      <c r="L81" s="187" t="str">
        <f t="shared" si="46"/>
        <v/>
      </c>
      <c r="M81" s="187"/>
      <c r="N81" s="187"/>
      <c r="O81" s="187"/>
      <c r="P81" s="16"/>
      <c r="Q81" s="16"/>
      <c r="R81" s="16"/>
      <c r="S81" s="16"/>
      <c r="T81" s="16"/>
      <c r="U81" s="16"/>
      <c r="V81" s="16"/>
      <c r="W81" s="16"/>
      <c r="X81" s="16"/>
      <c r="Y81" s="16"/>
      <c r="Z81" s="16"/>
      <c r="AA81" s="16"/>
      <c r="AB81" s="16"/>
      <c r="AC81" s="16"/>
      <c r="AD81" s="16"/>
      <c r="AE81" s="16"/>
      <c r="AF81" s="16"/>
      <c r="AG81" s="16"/>
      <c r="AH81" s="16"/>
      <c r="AI81" s="16"/>
      <c r="AJ81" s="16"/>
      <c r="AK81" s="16"/>
      <c r="AL81" s="17"/>
    </row>
    <row r="82" spans="1:38" ht="18" thickBot="1" x14ac:dyDescent="0.2">
      <c r="A82" s="13"/>
      <c r="B82" s="206" t="str">
        <f>IF(L18="","",L18)</f>
        <v/>
      </c>
      <c r="C82" s="207"/>
      <c r="D82" s="204" t="str">
        <f>IF(L39="","",IF(L39&lt;=430000,"",IF(L39&gt;=430000,(L39-430000)*AA11)))</f>
        <v/>
      </c>
      <c r="E82" s="204"/>
      <c r="F82" s="204"/>
      <c r="G82" s="204"/>
      <c r="H82" s="204" t="str">
        <f>IF(L18="","",AA12)</f>
        <v/>
      </c>
      <c r="I82" s="204"/>
      <c r="J82" s="204"/>
      <c r="K82" s="204"/>
      <c r="L82" s="187" t="str">
        <f t="shared" si="46"/>
        <v/>
      </c>
      <c r="M82" s="187"/>
      <c r="N82" s="187"/>
      <c r="O82" s="187"/>
      <c r="P82" s="16"/>
      <c r="Q82" s="16"/>
      <c r="R82" s="16"/>
      <c r="S82" s="16"/>
      <c r="T82" s="16"/>
      <c r="U82" s="16"/>
      <c r="V82" s="16"/>
      <c r="W82" s="16"/>
      <c r="X82" s="16"/>
      <c r="Y82" s="16"/>
      <c r="Z82" s="16"/>
      <c r="AA82" s="16"/>
      <c r="AB82" s="16"/>
      <c r="AC82" s="16"/>
      <c r="AD82" s="16"/>
      <c r="AE82" s="16"/>
      <c r="AF82" s="16"/>
      <c r="AG82" s="16"/>
      <c r="AH82" s="16"/>
      <c r="AI82" s="16"/>
      <c r="AJ82" s="16"/>
      <c r="AK82" s="16"/>
      <c r="AL82" s="17"/>
    </row>
    <row r="83" spans="1:38" ht="18" thickBot="1" x14ac:dyDescent="0.2">
      <c r="A83" s="13"/>
      <c r="B83" s="206" t="str">
        <f>IF(O18="","",O18)</f>
        <v/>
      </c>
      <c r="C83" s="207"/>
      <c r="D83" s="204" t="str">
        <f>IF(O39="","",IF(O39&lt;=430000,"",IF(O39&gt;=430000,(O39-430000)*AA11)))</f>
        <v/>
      </c>
      <c r="E83" s="204"/>
      <c r="F83" s="204"/>
      <c r="G83" s="204"/>
      <c r="H83" s="204" t="str">
        <f>IF(O18="","",AA12)</f>
        <v/>
      </c>
      <c r="I83" s="204"/>
      <c r="J83" s="204"/>
      <c r="K83" s="204"/>
      <c r="L83" s="187" t="str">
        <f t="shared" si="46"/>
        <v/>
      </c>
      <c r="M83" s="187"/>
      <c r="N83" s="187"/>
      <c r="O83" s="187"/>
      <c r="P83" s="16"/>
      <c r="Q83" s="16"/>
      <c r="R83" s="16"/>
      <c r="S83" s="16"/>
      <c r="T83" s="16"/>
      <c r="U83" s="16"/>
      <c r="V83" s="16"/>
      <c r="W83" s="16"/>
      <c r="X83" s="16"/>
      <c r="Y83" s="16"/>
      <c r="Z83" s="16"/>
      <c r="AA83" s="16"/>
      <c r="AB83" s="16"/>
      <c r="AC83" s="16"/>
      <c r="AD83" s="16"/>
      <c r="AE83" s="16"/>
      <c r="AF83" s="16"/>
      <c r="AG83" s="16"/>
      <c r="AH83" s="16"/>
      <c r="AI83" s="16"/>
      <c r="AJ83" s="16"/>
      <c r="AK83" s="16"/>
      <c r="AL83" s="17"/>
    </row>
    <row r="84" spans="1:38" ht="18" thickBot="1" x14ac:dyDescent="0.2">
      <c r="A84" s="13"/>
      <c r="B84" s="206" t="str">
        <f>IF(R18="","",R18)</f>
        <v/>
      </c>
      <c r="C84" s="207"/>
      <c r="D84" s="204" t="str">
        <f>IF(R39="","",IF(R39&lt;=430000,"",IF(R39&gt;=430000,(R39-430000)*AA11)))</f>
        <v/>
      </c>
      <c r="E84" s="204"/>
      <c r="F84" s="204"/>
      <c r="G84" s="204"/>
      <c r="H84" s="204" t="str">
        <f>IF(R18="","",AA12)</f>
        <v/>
      </c>
      <c r="I84" s="204"/>
      <c r="J84" s="204"/>
      <c r="K84" s="204"/>
      <c r="L84" s="187" t="str">
        <f t="shared" si="46"/>
        <v/>
      </c>
      <c r="M84" s="187"/>
      <c r="N84" s="187"/>
      <c r="O84" s="187"/>
      <c r="P84" s="16"/>
      <c r="Q84" s="16"/>
      <c r="R84" s="16"/>
      <c r="S84" s="16"/>
      <c r="T84" s="16"/>
      <c r="U84" s="16"/>
      <c r="V84" s="16"/>
      <c r="W84" s="16"/>
      <c r="X84" s="16"/>
      <c r="Y84" s="16"/>
      <c r="Z84" s="16"/>
      <c r="AA84" s="16"/>
      <c r="AB84" s="16"/>
      <c r="AC84" s="16"/>
      <c r="AD84" s="16"/>
      <c r="AE84" s="16"/>
      <c r="AF84" s="16"/>
      <c r="AG84" s="16"/>
      <c r="AH84" s="16"/>
      <c r="AI84" s="16"/>
      <c r="AJ84" s="16"/>
      <c r="AK84" s="16"/>
      <c r="AL84" s="17"/>
    </row>
    <row r="85" spans="1:38" ht="18" thickBot="1" x14ac:dyDescent="0.2">
      <c r="A85" s="13"/>
      <c r="B85" s="206" t="str">
        <f>IF(U18="","",U18)</f>
        <v/>
      </c>
      <c r="C85" s="207"/>
      <c r="D85" s="204" t="str">
        <f>IF(U39="","",IF(U39&lt;=430000,"",IF(U39&gt;=430000,(U39-430000)*AA11)))</f>
        <v/>
      </c>
      <c r="E85" s="204"/>
      <c r="F85" s="204"/>
      <c r="G85" s="204"/>
      <c r="H85" s="204" t="str">
        <f>IF(U18="","",AA12)</f>
        <v/>
      </c>
      <c r="I85" s="204"/>
      <c r="J85" s="204"/>
      <c r="K85" s="204"/>
      <c r="L85" s="187" t="str">
        <f t="shared" si="46"/>
        <v/>
      </c>
      <c r="M85" s="187"/>
      <c r="N85" s="187"/>
      <c r="O85" s="187"/>
      <c r="P85" s="16"/>
      <c r="Q85" s="16"/>
      <c r="R85" s="16"/>
      <c r="S85" s="16"/>
      <c r="T85" s="16"/>
      <c r="U85" s="16"/>
      <c r="V85" s="16"/>
      <c r="W85" s="16"/>
      <c r="X85" s="16"/>
      <c r="Y85" s="16"/>
      <c r="Z85" s="16"/>
      <c r="AA85" s="16"/>
      <c r="AB85" s="16"/>
      <c r="AC85" s="16"/>
      <c r="AD85" s="16"/>
      <c r="AE85" s="16"/>
      <c r="AF85" s="16"/>
      <c r="AG85" s="16"/>
      <c r="AH85" s="16"/>
      <c r="AI85" s="16"/>
      <c r="AJ85" s="16"/>
      <c r="AK85" s="16"/>
      <c r="AL85" s="17"/>
    </row>
    <row r="86" spans="1:38" ht="18" thickBot="1" x14ac:dyDescent="0.2">
      <c r="A86" s="13"/>
      <c r="B86" s="206" t="str">
        <f>IF(X18="","",X18)</f>
        <v/>
      </c>
      <c r="C86" s="207"/>
      <c r="D86" s="204" t="str">
        <f>IF(X39="","",IF(X39&lt;=430000,"",IF(X39&gt;=430000,(X39-430000)*AA11)))</f>
        <v/>
      </c>
      <c r="E86" s="204"/>
      <c r="F86" s="204"/>
      <c r="G86" s="204"/>
      <c r="H86" s="204" t="str">
        <f>IF(X18="","",AA12)</f>
        <v/>
      </c>
      <c r="I86" s="204"/>
      <c r="J86" s="204"/>
      <c r="K86" s="204"/>
      <c r="L86" s="187" t="str">
        <f t="shared" si="46"/>
        <v/>
      </c>
      <c r="M86" s="187"/>
      <c r="N86" s="187"/>
      <c r="O86" s="187"/>
      <c r="P86" s="16"/>
      <c r="Q86" s="16"/>
      <c r="R86" s="16"/>
      <c r="S86" s="16"/>
      <c r="T86" s="16"/>
      <c r="U86" s="16"/>
      <c r="V86" s="16"/>
      <c r="W86" s="16"/>
      <c r="X86" s="16"/>
      <c r="Y86" s="16"/>
      <c r="Z86" s="16"/>
      <c r="AA86" s="16"/>
      <c r="AB86" s="16"/>
      <c r="AC86" s="16"/>
      <c r="AD86" s="16"/>
      <c r="AE86" s="16"/>
      <c r="AF86" s="16"/>
      <c r="AG86" s="16"/>
      <c r="AH86" s="16"/>
      <c r="AI86" s="16"/>
      <c r="AJ86" s="16"/>
      <c r="AK86" s="16"/>
      <c r="AL86" s="17"/>
    </row>
    <row r="87" spans="1:38" ht="18" thickBot="1" x14ac:dyDescent="0.2">
      <c r="A87" s="13"/>
      <c r="B87" s="206" t="str">
        <f>IF(AA18="","",AA18)</f>
        <v/>
      </c>
      <c r="C87" s="207"/>
      <c r="D87" s="204" t="str">
        <f>IF(AA39="","",IF(AA39&lt;=430000,"",IF(AA39&gt;=430000,(AA39-430000)*AA11)))</f>
        <v/>
      </c>
      <c r="E87" s="204"/>
      <c r="F87" s="204"/>
      <c r="G87" s="204"/>
      <c r="H87" s="204" t="str">
        <f>IF(AA18="","",AA12)</f>
        <v/>
      </c>
      <c r="I87" s="204"/>
      <c r="J87" s="204"/>
      <c r="K87" s="204"/>
      <c r="L87" s="187" t="str">
        <f t="shared" si="46"/>
        <v/>
      </c>
      <c r="M87" s="187"/>
      <c r="N87" s="187"/>
      <c r="O87" s="187"/>
      <c r="P87" s="16"/>
      <c r="Q87" s="16"/>
      <c r="R87" s="16"/>
      <c r="S87" s="16"/>
      <c r="T87" s="16"/>
      <c r="U87" s="16"/>
      <c r="V87" s="16"/>
      <c r="W87" s="16"/>
      <c r="X87" s="16"/>
      <c r="Y87" s="16"/>
      <c r="Z87" s="16"/>
      <c r="AA87" s="16"/>
      <c r="AB87" s="16"/>
      <c r="AC87" s="16"/>
      <c r="AD87" s="16"/>
      <c r="AE87" s="16"/>
      <c r="AF87" s="16"/>
      <c r="AG87" s="16"/>
      <c r="AH87" s="16"/>
      <c r="AI87" s="16"/>
      <c r="AJ87" s="16"/>
      <c r="AK87" s="16"/>
      <c r="AL87" s="17"/>
    </row>
    <row r="88" spans="1:38" ht="18" thickBot="1" x14ac:dyDescent="0.2">
      <c r="A88" s="13"/>
      <c r="B88" s="206" t="str">
        <f>IF(AD18="","",AD18)</f>
        <v/>
      </c>
      <c r="C88" s="207"/>
      <c r="D88" s="204" t="str">
        <f>IF(AD39="","",IF(AD39&lt;=430000,"",IF(AD39&gt;=430000,(AD39-430000)*AA11)))</f>
        <v/>
      </c>
      <c r="E88" s="204"/>
      <c r="F88" s="204"/>
      <c r="G88" s="204"/>
      <c r="H88" s="204" t="str">
        <f>IF(AD18="","",AA12)</f>
        <v/>
      </c>
      <c r="I88" s="204"/>
      <c r="J88" s="204"/>
      <c r="K88" s="204"/>
      <c r="L88" s="187" t="str">
        <f t="shared" si="46"/>
        <v/>
      </c>
      <c r="M88" s="187"/>
      <c r="N88" s="187"/>
      <c r="O88" s="187"/>
      <c r="P88" s="134" t="s">
        <v>20</v>
      </c>
      <c r="Q88" s="135"/>
      <c r="R88" s="135"/>
      <c r="S88" s="59" t="s">
        <v>21</v>
      </c>
      <c r="T88" s="60"/>
      <c r="U88" s="60"/>
      <c r="V88" s="61"/>
      <c r="W88" s="16"/>
      <c r="X88" s="16"/>
      <c r="Y88" s="16"/>
      <c r="Z88" s="16"/>
      <c r="AA88" s="16"/>
      <c r="AB88" s="16"/>
      <c r="AC88" s="16"/>
      <c r="AD88" s="16"/>
      <c r="AE88" s="16"/>
      <c r="AF88" s="16"/>
      <c r="AG88" s="16"/>
      <c r="AH88" s="16"/>
      <c r="AI88" s="16"/>
      <c r="AJ88" s="16"/>
      <c r="AK88" s="16"/>
      <c r="AL88" s="17"/>
    </row>
    <row r="89" spans="1:38" ht="18" thickBot="1" x14ac:dyDescent="0.2">
      <c r="A89" s="13"/>
      <c r="B89" s="200" t="s">
        <v>22</v>
      </c>
      <c r="C89" s="200"/>
      <c r="D89" s="205">
        <f>SUM(D79:G88)</f>
        <v>0</v>
      </c>
      <c r="E89" s="205"/>
      <c r="F89" s="205"/>
      <c r="G89" s="205"/>
      <c r="H89" s="205">
        <f>SUM(H79:K88)</f>
        <v>9000</v>
      </c>
      <c r="I89" s="205"/>
      <c r="J89" s="205"/>
      <c r="K89" s="205"/>
      <c r="L89" s="187">
        <f>SUM(L79:O88)</f>
        <v>9000</v>
      </c>
      <c r="M89" s="187"/>
      <c r="N89" s="187"/>
      <c r="O89" s="187"/>
      <c r="P89" s="195">
        <f>IF(AND(L89="",H76=""),"",(L89+H76))</f>
        <v>15900</v>
      </c>
      <c r="Q89" s="196"/>
      <c r="R89" s="196"/>
      <c r="S89" s="196"/>
      <c r="T89" s="196"/>
      <c r="U89" s="196"/>
      <c r="V89" s="197"/>
      <c r="W89" s="16"/>
      <c r="X89" s="16"/>
      <c r="Y89" s="16"/>
      <c r="Z89" s="16"/>
      <c r="AA89" s="16"/>
      <c r="AB89" s="16"/>
      <c r="AC89" s="16"/>
      <c r="AD89" s="16"/>
      <c r="AE89" s="16"/>
      <c r="AF89" s="16"/>
      <c r="AG89" s="16"/>
      <c r="AH89" s="16"/>
      <c r="AI89" s="16"/>
      <c r="AJ89" s="16"/>
      <c r="AK89" s="16"/>
      <c r="AL89" s="17"/>
    </row>
    <row r="90" spans="1:38" ht="12.75" customHeight="1" x14ac:dyDescent="0.15">
      <c r="A90" s="13"/>
      <c r="B90" s="26"/>
      <c r="C90" s="16"/>
      <c r="D90" s="53"/>
      <c r="E90" s="115"/>
      <c r="F90" s="115"/>
      <c r="G90" s="115"/>
      <c r="H90" s="115"/>
      <c r="I90" s="115"/>
      <c r="J90" s="115"/>
      <c r="K90" s="115"/>
      <c r="L90" s="115"/>
      <c r="M90" s="115"/>
      <c r="N90" s="115"/>
      <c r="O90" s="115"/>
      <c r="P90" s="193">
        <f>IF(L89="","",IF(L89+H76&gt;=AA14,AA14,ROUNDDOWN(L89+H76,-2)))</f>
        <v>15900</v>
      </c>
      <c r="Q90" s="193"/>
      <c r="R90" s="193"/>
      <c r="S90" s="193"/>
      <c r="T90" s="16"/>
      <c r="U90" s="54"/>
      <c r="V90" s="16" t="str">
        <f>IF(P90=AA14,"限度額超過","")</f>
        <v/>
      </c>
      <c r="W90" s="54"/>
      <c r="X90" s="54"/>
      <c r="Y90" s="54"/>
      <c r="Z90" s="54"/>
      <c r="AA90" s="16"/>
      <c r="AB90" s="16"/>
      <c r="AC90" s="16"/>
      <c r="AD90" s="16"/>
      <c r="AE90" s="16"/>
      <c r="AF90" s="16"/>
      <c r="AG90" s="16"/>
      <c r="AH90" s="16"/>
      <c r="AI90" s="16"/>
      <c r="AJ90" s="16"/>
      <c r="AK90" s="16"/>
      <c r="AL90" s="17"/>
    </row>
    <row r="91" spans="1:38" ht="12.75" customHeight="1" x14ac:dyDescent="0.15">
      <c r="A91" s="13"/>
      <c r="B91" s="26"/>
      <c r="C91" s="16"/>
      <c r="D91" s="53"/>
      <c r="E91" s="115"/>
      <c r="F91" s="115"/>
      <c r="G91" s="115"/>
      <c r="H91" s="115"/>
      <c r="I91" s="115"/>
      <c r="J91" s="115"/>
      <c r="K91" s="115"/>
      <c r="L91" s="115"/>
      <c r="M91" s="115"/>
      <c r="N91" s="115"/>
      <c r="O91" s="115"/>
      <c r="P91" s="53"/>
      <c r="Q91" s="53"/>
      <c r="R91" s="53"/>
      <c r="S91" s="53"/>
      <c r="T91" s="16"/>
      <c r="U91" s="54"/>
      <c r="V91" s="54"/>
      <c r="W91" s="54"/>
      <c r="X91" s="54"/>
      <c r="Y91" s="54"/>
      <c r="Z91" s="54"/>
      <c r="AA91" s="16"/>
      <c r="AB91" s="16"/>
      <c r="AC91" s="16"/>
      <c r="AD91" s="16"/>
      <c r="AE91" s="16"/>
      <c r="AF91" s="16"/>
      <c r="AG91" s="16"/>
      <c r="AH91" s="16"/>
      <c r="AI91" s="16"/>
      <c r="AJ91" s="16"/>
      <c r="AK91" s="16"/>
      <c r="AL91" s="17"/>
    </row>
    <row r="92" spans="1:38" x14ac:dyDescent="0.15">
      <c r="A92" s="13"/>
      <c r="B92" s="56" t="s">
        <v>95</v>
      </c>
      <c r="C92" s="57" t="s">
        <v>17</v>
      </c>
      <c r="D92" s="62"/>
      <c r="E92" s="62"/>
      <c r="F92" s="19"/>
      <c r="G92" s="62"/>
      <c r="H92" s="231">
        <f>IF(AND(AE25=0,O11=1,C24=1),0,IF(AND(SUM(C24:AF24)=0),0,AD13))</f>
        <v>0</v>
      </c>
      <c r="I92" s="231"/>
      <c r="J92" s="231"/>
      <c r="K92" s="58" t="s">
        <v>18</v>
      </c>
      <c r="L92" s="16"/>
      <c r="M92" s="52" t="str">
        <f>"（限度額）　　介護分 "&amp;FIXED(AD14,0)&amp;" 円"</f>
        <v>（限度額）　　介護分 170,000 円</v>
      </c>
      <c r="N92" s="115"/>
      <c r="O92" s="115"/>
      <c r="P92" s="115"/>
      <c r="Q92" s="115"/>
      <c r="R92" s="115"/>
      <c r="S92" s="115"/>
      <c r="T92" s="16"/>
      <c r="U92" s="16"/>
      <c r="V92" s="16"/>
      <c r="W92" s="16"/>
      <c r="X92" s="16"/>
      <c r="Y92" s="16"/>
      <c r="Z92" s="16"/>
      <c r="AA92" s="16"/>
      <c r="AB92" s="16"/>
      <c r="AC92" s="16"/>
      <c r="AD92" s="16"/>
      <c r="AE92" s="16"/>
      <c r="AF92" s="16"/>
      <c r="AG92" s="16"/>
      <c r="AH92" s="16"/>
      <c r="AI92" s="16"/>
      <c r="AJ92" s="16"/>
      <c r="AK92" s="16"/>
      <c r="AL92" s="17"/>
    </row>
    <row r="93" spans="1:38" ht="12.75" customHeight="1" thickBot="1" x14ac:dyDescent="0.2">
      <c r="A93" s="13"/>
      <c r="B93" s="26"/>
      <c r="C93" s="16"/>
      <c r="D93" s="115"/>
      <c r="E93" s="115"/>
      <c r="F93" s="115"/>
      <c r="G93" s="115"/>
      <c r="H93" s="115"/>
      <c r="I93" s="115"/>
      <c r="J93" s="115"/>
      <c r="K93" s="115"/>
      <c r="L93" s="115"/>
      <c r="M93" s="115"/>
      <c r="N93" s="115"/>
      <c r="O93" s="115"/>
      <c r="P93" s="115"/>
      <c r="Q93" s="115"/>
      <c r="R93" s="115"/>
      <c r="S93" s="115"/>
      <c r="T93" s="16"/>
      <c r="U93" s="16"/>
      <c r="V93" s="16"/>
      <c r="W93" s="16"/>
      <c r="X93" s="16"/>
      <c r="Y93" s="16"/>
      <c r="Z93" s="16"/>
      <c r="AA93" s="16"/>
      <c r="AB93" s="16"/>
      <c r="AC93" s="16"/>
      <c r="AD93" s="16"/>
      <c r="AE93" s="16"/>
      <c r="AF93" s="16"/>
      <c r="AG93" s="16"/>
      <c r="AH93" s="16"/>
      <c r="AI93" s="16"/>
      <c r="AJ93" s="16"/>
      <c r="AK93" s="16"/>
      <c r="AL93" s="17"/>
    </row>
    <row r="94" spans="1:38" ht="18" thickBot="1" x14ac:dyDescent="0.2">
      <c r="A94" s="13"/>
      <c r="B94" s="229"/>
      <c r="C94" s="229"/>
      <c r="D94" s="200" t="s">
        <v>7</v>
      </c>
      <c r="E94" s="200"/>
      <c r="F94" s="200"/>
      <c r="G94" s="200"/>
      <c r="H94" s="200" t="s">
        <v>9</v>
      </c>
      <c r="I94" s="200"/>
      <c r="J94" s="200"/>
      <c r="K94" s="200"/>
      <c r="L94" s="200" t="s">
        <v>19</v>
      </c>
      <c r="M94" s="200"/>
      <c r="N94" s="200"/>
      <c r="O94" s="200"/>
      <c r="P94" s="16"/>
      <c r="Q94" s="16"/>
      <c r="R94" s="16"/>
      <c r="S94" s="16"/>
      <c r="T94" s="16"/>
      <c r="U94" s="16"/>
      <c r="V94" s="16"/>
      <c r="W94" s="16"/>
      <c r="X94" s="16"/>
      <c r="Y94" s="16"/>
      <c r="Z94" s="16"/>
      <c r="AA94" s="16"/>
      <c r="AB94" s="16"/>
      <c r="AC94" s="16"/>
      <c r="AD94" s="16"/>
      <c r="AE94" s="16"/>
      <c r="AF94" s="16"/>
      <c r="AG94" s="16"/>
      <c r="AH94" s="16"/>
      <c r="AI94" s="16"/>
      <c r="AJ94" s="16"/>
      <c r="AK94" s="16"/>
      <c r="AL94" s="17"/>
    </row>
    <row r="95" spans="1:38" ht="18" thickBot="1" x14ac:dyDescent="0.2">
      <c r="A95" s="13"/>
      <c r="B95" s="200" t="str">
        <f>IF(C24=1,C18,"")</f>
        <v/>
      </c>
      <c r="C95" s="200"/>
      <c r="D95" s="204" t="str">
        <f>IF(O11=1,"",IF(OR(C24="",C39="",C39&lt;=430000),"",IF(OR(C39="",C39&lt;=430000),"",(C39-430000)*AD11)))</f>
        <v/>
      </c>
      <c r="E95" s="204"/>
      <c r="F95" s="204"/>
      <c r="G95" s="204"/>
      <c r="H95" s="204" t="str">
        <f>IF(O11=1,"",IF(C24="","",AD12))</f>
        <v/>
      </c>
      <c r="I95" s="204"/>
      <c r="J95" s="204"/>
      <c r="K95" s="204"/>
      <c r="L95" s="187" t="str">
        <f>IF(AND(D95="",H95=""),"",SUM(D95:K95))</f>
        <v/>
      </c>
      <c r="M95" s="187"/>
      <c r="N95" s="187"/>
      <c r="O95" s="187"/>
      <c r="P95" s="16"/>
      <c r="Q95" s="16"/>
      <c r="R95" s="16"/>
      <c r="S95" s="16"/>
      <c r="T95" s="16"/>
      <c r="U95" s="16"/>
      <c r="V95" s="16"/>
      <c r="W95" s="16"/>
      <c r="X95" s="16"/>
      <c r="Y95" s="16"/>
      <c r="Z95" s="16"/>
      <c r="AA95" s="16"/>
      <c r="AB95" s="16"/>
      <c r="AC95" s="16"/>
      <c r="AD95" s="16"/>
      <c r="AE95" s="16"/>
      <c r="AF95" s="16"/>
      <c r="AG95" s="16"/>
      <c r="AH95" s="16"/>
      <c r="AI95" s="16"/>
      <c r="AJ95" s="16"/>
      <c r="AK95" s="16"/>
      <c r="AL95" s="17"/>
    </row>
    <row r="96" spans="1:38" ht="18" thickBot="1" x14ac:dyDescent="0.2">
      <c r="A96" s="13"/>
      <c r="B96" s="200" t="str">
        <f>IF(F24=1,F18,"")</f>
        <v/>
      </c>
      <c r="C96" s="200"/>
      <c r="D96" s="204" t="str">
        <f>IF(OR(F24="",F39="",F39&lt;=430000),"",IF(OR(F39="",F39&lt;=430000),"",(F39-430000)*AD11))</f>
        <v/>
      </c>
      <c r="E96" s="204"/>
      <c r="F96" s="204"/>
      <c r="G96" s="204"/>
      <c r="H96" s="204" t="str">
        <f>IF(F24="","",AD12)</f>
        <v/>
      </c>
      <c r="I96" s="204"/>
      <c r="J96" s="204"/>
      <c r="K96" s="204"/>
      <c r="L96" s="187" t="str">
        <f t="shared" ref="L96:L104" si="47">IF(AND(D96="",H96=""),"",SUM(D96:K96))</f>
        <v/>
      </c>
      <c r="M96" s="187"/>
      <c r="N96" s="187"/>
      <c r="O96" s="187"/>
      <c r="P96" s="16"/>
      <c r="Q96" s="16"/>
      <c r="R96" s="16"/>
      <c r="S96" s="16"/>
      <c r="T96" s="16"/>
      <c r="U96" s="16"/>
      <c r="V96" s="16"/>
      <c r="W96" s="16"/>
      <c r="X96" s="16"/>
      <c r="Y96" s="16"/>
      <c r="Z96" s="16"/>
      <c r="AA96" s="16"/>
      <c r="AB96" s="16"/>
      <c r="AC96" s="16"/>
      <c r="AD96" s="16"/>
      <c r="AE96" s="16"/>
      <c r="AF96" s="16"/>
      <c r="AG96" s="16"/>
      <c r="AH96" s="16"/>
      <c r="AI96" s="16"/>
      <c r="AJ96" s="16"/>
      <c r="AK96" s="16"/>
      <c r="AL96" s="17"/>
    </row>
    <row r="97" spans="1:41" ht="18" thickBot="1" x14ac:dyDescent="0.2">
      <c r="A97" s="13"/>
      <c r="B97" s="200" t="str">
        <f>IF(I24=1,I18,"")</f>
        <v/>
      </c>
      <c r="C97" s="200"/>
      <c r="D97" s="204" t="str">
        <f>IF(OR(I24="",I39="",I39&lt;=430000),"",IF(OR(I39="",I39&lt;=430000),"",(I39-430000)*AD11))</f>
        <v/>
      </c>
      <c r="E97" s="204"/>
      <c r="F97" s="204"/>
      <c r="G97" s="204"/>
      <c r="H97" s="204" t="str">
        <f>IF(I24="","",AD12)</f>
        <v/>
      </c>
      <c r="I97" s="204"/>
      <c r="J97" s="204"/>
      <c r="K97" s="204"/>
      <c r="L97" s="187" t="str">
        <f t="shared" si="47"/>
        <v/>
      </c>
      <c r="M97" s="187"/>
      <c r="N97" s="187"/>
      <c r="O97" s="187"/>
      <c r="P97" s="16"/>
      <c r="Q97" s="16"/>
      <c r="R97" s="16"/>
      <c r="S97" s="16"/>
      <c r="T97" s="16"/>
      <c r="U97" s="16"/>
      <c r="V97" s="16"/>
      <c r="W97" s="16"/>
      <c r="X97" s="16"/>
      <c r="Y97" s="16"/>
      <c r="Z97" s="16"/>
      <c r="AA97" s="16"/>
      <c r="AB97" s="16"/>
      <c r="AC97" s="16"/>
      <c r="AD97" s="16"/>
      <c r="AE97" s="16"/>
      <c r="AF97" s="16"/>
      <c r="AG97" s="16"/>
      <c r="AH97" s="16"/>
      <c r="AI97" s="16"/>
      <c r="AJ97" s="16"/>
      <c r="AK97" s="16"/>
      <c r="AL97" s="17"/>
    </row>
    <row r="98" spans="1:41" ht="18" thickBot="1" x14ac:dyDescent="0.2">
      <c r="A98" s="13"/>
      <c r="B98" s="200" t="str">
        <f>IF(L24=1,L18,"")</f>
        <v/>
      </c>
      <c r="C98" s="200"/>
      <c r="D98" s="204" t="str">
        <f>IF(OR(L24="",L39="",L39&lt;=430000),"",IF(OR(L39="",L39&lt;=430000),"",(L39-430000)*AD11))</f>
        <v/>
      </c>
      <c r="E98" s="204"/>
      <c r="F98" s="204"/>
      <c r="G98" s="204"/>
      <c r="H98" s="204" t="str">
        <f>IF(L24="","",AD12)</f>
        <v/>
      </c>
      <c r="I98" s="204"/>
      <c r="J98" s="204"/>
      <c r="K98" s="204"/>
      <c r="L98" s="187" t="str">
        <f t="shared" si="47"/>
        <v/>
      </c>
      <c r="M98" s="187"/>
      <c r="N98" s="187"/>
      <c r="O98" s="187"/>
      <c r="P98" s="16"/>
      <c r="Q98" s="16"/>
      <c r="R98" s="16"/>
      <c r="S98" s="16"/>
      <c r="T98" s="16"/>
      <c r="U98" s="16"/>
      <c r="V98" s="16"/>
      <c r="W98" s="16"/>
      <c r="X98" s="16"/>
      <c r="Y98" s="16"/>
      <c r="Z98" s="16"/>
      <c r="AA98" s="16"/>
      <c r="AB98" s="16"/>
      <c r="AC98" s="16"/>
      <c r="AD98" s="16"/>
      <c r="AE98" s="16"/>
      <c r="AF98" s="16"/>
      <c r="AG98" s="16"/>
      <c r="AH98" s="16"/>
      <c r="AI98" s="16"/>
      <c r="AJ98" s="16"/>
      <c r="AK98" s="16"/>
      <c r="AL98" s="17"/>
    </row>
    <row r="99" spans="1:41" ht="18" thickBot="1" x14ac:dyDescent="0.2">
      <c r="A99" s="13"/>
      <c r="B99" s="200" t="str">
        <f>IF(O24=1,O18,"")</f>
        <v/>
      </c>
      <c r="C99" s="200"/>
      <c r="D99" s="204" t="str">
        <f>IF(OR(O24="",O39="",O39&lt;=430000),"",IF(OR(O39="",O39&lt;=430000),"",(O39-430000)*AD11))</f>
        <v/>
      </c>
      <c r="E99" s="204"/>
      <c r="F99" s="204"/>
      <c r="G99" s="204"/>
      <c r="H99" s="204" t="str">
        <f>IF(O24="","",AD12)</f>
        <v/>
      </c>
      <c r="I99" s="204"/>
      <c r="J99" s="204"/>
      <c r="K99" s="204"/>
      <c r="L99" s="187" t="str">
        <f t="shared" si="47"/>
        <v/>
      </c>
      <c r="M99" s="187"/>
      <c r="N99" s="187"/>
      <c r="O99" s="187"/>
      <c r="P99" s="16"/>
      <c r="Q99" s="16"/>
      <c r="R99" s="16"/>
      <c r="S99" s="16"/>
      <c r="T99" s="16"/>
      <c r="U99" s="16"/>
      <c r="V99" s="16"/>
      <c r="W99" s="16"/>
      <c r="X99" s="16"/>
      <c r="Y99" s="16"/>
      <c r="Z99" s="16"/>
      <c r="AA99" s="16"/>
      <c r="AB99" s="16"/>
      <c r="AC99" s="16"/>
      <c r="AD99" s="16"/>
      <c r="AE99" s="16"/>
      <c r="AF99" s="16"/>
      <c r="AG99" s="16"/>
      <c r="AH99" s="16"/>
      <c r="AI99" s="16"/>
      <c r="AJ99" s="16"/>
      <c r="AK99" s="16"/>
      <c r="AL99" s="17"/>
    </row>
    <row r="100" spans="1:41" ht="18" thickBot="1" x14ac:dyDescent="0.2">
      <c r="A100" s="13"/>
      <c r="B100" s="200" t="str">
        <f>IF(R24=1,R18,"")</f>
        <v/>
      </c>
      <c r="C100" s="200"/>
      <c r="D100" s="204" t="str">
        <f>IF(OR(R24="",R39="",R39&lt;=430000),"",IF(OR(R39="",R39&lt;=430000),"",(R39-430000)*AD11))</f>
        <v/>
      </c>
      <c r="E100" s="204"/>
      <c r="F100" s="204"/>
      <c r="G100" s="204"/>
      <c r="H100" s="204" t="str">
        <f>IF(R24="","",AD12)</f>
        <v/>
      </c>
      <c r="I100" s="204"/>
      <c r="J100" s="204"/>
      <c r="K100" s="204"/>
      <c r="L100" s="187" t="str">
        <f t="shared" si="47"/>
        <v/>
      </c>
      <c r="M100" s="187"/>
      <c r="N100" s="187"/>
      <c r="O100" s="187"/>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7"/>
    </row>
    <row r="101" spans="1:41" ht="18" thickBot="1" x14ac:dyDescent="0.2">
      <c r="A101" s="13"/>
      <c r="B101" s="200" t="str">
        <f>IF(U24=1,U18,"")</f>
        <v/>
      </c>
      <c r="C101" s="200"/>
      <c r="D101" s="204" t="str">
        <f>IF(OR(U24="",U39="",U39&lt;=430000),"",IF(OR(U39="",U39&lt;=430000),"",(U39-430000)*AD11))</f>
        <v/>
      </c>
      <c r="E101" s="204"/>
      <c r="F101" s="204"/>
      <c r="G101" s="204"/>
      <c r="H101" s="204" t="str">
        <f>IF(U24="","",AD12)</f>
        <v/>
      </c>
      <c r="I101" s="204"/>
      <c r="J101" s="204"/>
      <c r="K101" s="204"/>
      <c r="L101" s="187" t="str">
        <f t="shared" si="47"/>
        <v/>
      </c>
      <c r="M101" s="187"/>
      <c r="N101" s="187"/>
      <c r="O101" s="187"/>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7"/>
    </row>
    <row r="102" spans="1:41" ht="18" thickBot="1" x14ac:dyDescent="0.2">
      <c r="A102" s="13"/>
      <c r="B102" s="200" t="str">
        <f>IF(X24=1,X18,"")</f>
        <v/>
      </c>
      <c r="C102" s="200"/>
      <c r="D102" s="204" t="str">
        <f>IF(OR(X24="",X39="",X39&lt;=430000),"",IF(OR(X39="",X39&lt;=430000),"",(X39-430000)*AD11))</f>
        <v/>
      </c>
      <c r="E102" s="204"/>
      <c r="F102" s="204"/>
      <c r="G102" s="204"/>
      <c r="H102" s="204" t="str">
        <f>IF(X24="","",AD12)</f>
        <v/>
      </c>
      <c r="I102" s="204"/>
      <c r="J102" s="204"/>
      <c r="K102" s="204"/>
      <c r="L102" s="187" t="str">
        <f t="shared" si="47"/>
        <v/>
      </c>
      <c r="M102" s="187"/>
      <c r="N102" s="187"/>
      <c r="O102" s="187"/>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7"/>
    </row>
    <row r="103" spans="1:41" ht="18" thickBot="1" x14ac:dyDescent="0.2">
      <c r="A103" s="13"/>
      <c r="B103" s="200" t="str">
        <f>IF(AA24=1,AA18,"")</f>
        <v/>
      </c>
      <c r="C103" s="200"/>
      <c r="D103" s="204" t="str">
        <f>IF(OR(AA24="",AA39="",AA39&lt;=430000),"",IF(OR(AA39="",AA39&lt;=430000),"",(AA39-430000)*AD11))</f>
        <v/>
      </c>
      <c r="E103" s="204"/>
      <c r="F103" s="204"/>
      <c r="G103" s="204"/>
      <c r="H103" s="204" t="str">
        <f>IF(AA24="","",AD12)</f>
        <v/>
      </c>
      <c r="I103" s="204"/>
      <c r="J103" s="204"/>
      <c r="K103" s="204"/>
      <c r="L103" s="187" t="str">
        <f t="shared" si="47"/>
        <v/>
      </c>
      <c r="M103" s="187"/>
      <c r="N103" s="187"/>
      <c r="O103" s="187"/>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7"/>
    </row>
    <row r="104" spans="1:41" ht="18" thickBot="1" x14ac:dyDescent="0.2">
      <c r="A104" s="13"/>
      <c r="B104" s="200" t="str">
        <f>IF(AD24=1,AD18,"")</f>
        <v/>
      </c>
      <c r="C104" s="200"/>
      <c r="D104" s="204" t="str">
        <f>IF(OR(AD24="",AD39="",AD39&lt;=430000),"",IF(OR(AD39="",AD39&lt;=430000),"",(AD39-430000)*AD11))</f>
        <v/>
      </c>
      <c r="E104" s="204"/>
      <c r="F104" s="204"/>
      <c r="G104" s="204"/>
      <c r="H104" s="204" t="str">
        <f>IF(AD24="","",AD12)</f>
        <v/>
      </c>
      <c r="I104" s="204"/>
      <c r="J104" s="204"/>
      <c r="K104" s="204"/>
      <c r="L104" s="187" t="str">
        <f t="shared" si="47"/>
        <v/>
      </c>
      <c r="M104" s="187"/>
      <c r="N104" s="187"/>
      <c r="O104" s="187"/>
      <c r="P104" s="134" t="s">
        <v>20</v>
      </c>
      <c r="Q104" s="135"/>
      <c r="R104" s="135"/>
      <c r="S104" s="59" t="s">
        <v>21</v>
      </c>
      <c r="T104" s="60"/>
      <c r="U104" s="60"/>
      <c r="V104" s="61"/>
      <c r="W104" s="16"/>
      <c r="X104" s="16"/>
      <c r="Y104" s="16"/>
      <c r="Z104" s="16"/>
      <c r="AA104" s="16"/>
      <c r="AB104" s="16"/>
      <c r="AC104" s="16"/>
      <c r="AD104" s="16"/>
      <c r="AE104" s="16"/>
      <c r="AF104" s="16"/>
      <c r="AG104" s="16"/>
      <c r="AH104" s="16"/>
      <c r="AI104" s="16"/>
      <c r="AJ104" s="16"/>
      <c r="AK104" s="16"/>
      <c r="AL104" s="17"/>
    </row>
    <row r="105" spans="1:41" ht="18" thickBot="1" x14ac:dyDescent="0.2">
      <c r="A105" s="13"/>
      <c r="B105" s="200" t="s">
        <v>22</v>
      </c>
      <c r="C105" s="200"/>
      <c r="D105" s="205">
        <f>SUM(D95:G104)</f>
        <v>0</v>
      </c>
      <c r="E105" s="205"/>
      <c r="F105" s="205"/>
      <c r="G105" s="205"/>
      <c r="H105" s="205">
        <f>SUM(H95:K104)</f>
        <v>0</v>
      </c>
      <c r="I105" s="205"/>
      <c r="J105" s="205"/>
      <c r="K105" s="205"/>
      <c r="L105" s="187">
        <f>SUM(L95:O104)</f>
        <v>0</v>
      </c>
      <c r="M105" s="187"/>
      <c r="N105" s="187"/>
      <c r="O105" s="187"/>
      <c r="P105" s="195">
        <f>IF(AND(L105="",H92=""),"",(L105+H92))</f>
        <v>0</v>
      </c>
      <c r="Q105" s="196"/>
      <c r="R105" s="196"/>
      <c r="S105" s="196"/>
      <c r="T105" s="196"/>
      <c r="U105" s="196"/>
      <c r="V105" s="197"/>
      <c r="W105" s="16"/>
      <c r="X105" s="16"/>
      <c r="Y105" s="16"/>
      <c r="Z105" s="16"/>
      <c r="AA105" s="16"/>
      <c r="AB105" s="16"/>
      <c r="AC105" s="16"/>
      <c r="AD105" s="16"/>
      <c r="AE105" s="16"/>
      <c r="AF105" s="16"/>
      <c r="AG105" s="16"/>
      <c r="AH105" s="16"/>
      <c r="AI105" s="16"/>
      <c r="AJ105" s="16"/>
      <c r="AK105" s="16"/>
      <c r="AL105" s="17"/>
    </row>
    <row r="106" spans="1:41" x14ac:dyDescent="0.15">
      <c r="A106" s="119"/>
      <c r="B106" s="120"/>
      <c r="C106" s="120"/>
      <c r="D106" s="120"/>
      <c r="E106" s="120"/>
      <c r="F106" s="120"/>
      <c r="G106" s="120"/>
      <c r="H106" s="120"/>
      <c r="I106" s="120"/>
      <c r="J106" s="120"/>
      <c r="K106" s="120"/>
      <c r="L106" s="120"/>
      <c r="M106" s="120"/>
      <c r="N106" s="130"/>
      <c r="O106" s="130"/>
      <c r="P106" s="194">
        <f>IF(L105="","",IF(L105+H92&gt;=AD14,AD14,ROUNDDOWN(L105+H92,-2)))</f>
        <v>0</v>
      </c>
      <c r="Q106" s="194"/>
      <c r="R106" s="194"/>
      <c r="S106" s="194"/>
      <c r="T106" s="120"/>
      <c r="U106" s="120"/>
      <c r="V106" s="120" t="str">
        <f>IF(P106=AD14,"限度額超過","")</f>
        <v/>
      </c>
      <c r="W106" s="120"/>
      <c r="X106" s="120"/>
      <c r="Y106" s="120"/>
      <c r="Z106" s="120"/>
      <c r="AA106" s="120"/>
      <c r="AB106" s="120"/>
      <c r="AC106" s="120"/>
      <c r="AD106" s="120"/>
      <c r="AE106" s="120"/>
      <c r="AF106" s="120"/>
      <c r="AG106" s="120"/>
      <c r="AH106" s="120"/>
      <c r="AI106" s="120"/>
      <c r="AJ106" s="120"/>
      <c r="AK106" s="120"/>
      <c r="AL106" s="121"/>
    </row>
    <row r="107" spans="1:41" ht="19.5" thickBot="1" x14ac:dyDescent="0.2">
      <c r="A107" s="122"/>
      <c r="B107" s="123" t="s">
        <v>16</v>
      </c>
      <c r="C107" s="124"/>
      <c r="D107" s="124"/>
      <c r="E107" s="124"/>
      <c r="F107" s="125"/>
      <c r="G107" s="126"/>
      <c r="H107" s="126"/>
      <c r="I107" s="126"/>
      <c r="J107" s="125"/>
      <c r="K107" s="125"/>
      <c r="L107" s="125"/>
      <c r="M107" s="127"/>
      <c r="N107" s="128"/>
      <c r="O107" s="128"/>
      <c r="P107" s="128"/>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9"/>
    </row>
    <row r="108" spans="1:41" ht="27" customHeight="1" thickBot="1" x14ac:dyDescent="0.2">
      <c r="A108" s="13"/>
      <c r="B108" s="16" t="s">
        <v>115</v>
      </c>
      <c r="C108" s="16"/>
      <c r="D108" s="16"/>
      <c r="E108" s="16"/>
      <c r="F108" s="16"/>
      <c r="G108" s="16"/>
      <c r="H108" s="201">
        <f>P74+P90+P106</f>
        <v>56300</v>
      </c>
      <c r="I108" s="202"/>
      <c r="J108" s="202"/>
      <c r="K108" s="203"/>
      <c r="L108" s="16" t="s">
        <v>23</v>
      </c>
      <c r="M108" s="16"/>
      <c r="N108" s="16"/>
      <c r="O108" s="16"/>
      <c r="P108" s="186">
        <f>IF(H108="","",INT((H108/9)/1000)*1000)</f>
        <v>6000</v>
      </c>
      <c r="Q108" s="186"/>
      <c r="R108" s="186"/>
      <c r="S108" s="186"/>
      <c r="T108" s="16"/>
      <c r="U108" s="16"/>
      <c r="V108" s="16"/>
      <c r="W108" s="16"/>
      <c r="X108" s="16"/>
      <c r="Y108" s="16"/>
      <c r="Z108" s="16"/>
      <c r="AA108" s="16"/>
      <c r="AB108" s="16"/>
      <c r="AC108" s="16"/>
      <c r="AD108" s="16"/>
      <c r="AE108" s="16"/>
      <c r="AF108" s="16"/>
      <c r="AG108" s="16"/>
      <c r="AH108" s="16"/>
      <c r="AI108" s="16"/>
      <c r="AJ108" s="16"/>
      <c r="AK108" s="16"/>
      <c r="AL108" s="17"/>
      <c r="AO108" s="9"/>
    </row>
    <row r="109" spans="1:41" ht="27" customHeight="1" x14ac:dyDescent="0.15">
      <c r="A109" s="13"/>
      <c r="B109" s="16"/>
      <c r="C109" s="16"/>
      <c r="D109" s="16"/>
      <c r="E109" s="16"/>
      <c r="F109" s="16"/>
      <c r="G109" s="16"/>
      <c r="H109" s="139"/>
      <c r="I109" s="140"/>
      <c r="J109" s="140"/>
      <c r="K109" s="140"/>
      <c r="L109" s="16"/>
      <c r="M109" s="16"/>
      <c r="N109" s="16"/>
      <c r="O109" s="16"/>
      <c r="P109" s="138"/>
      <c r="Q109" s="138"/>
      <c r="R109" s="138"/>
      <c r="S109" s="138"/>
      <c r="T109" s="16"/>
      <c r="U109" s="16"/>
      <c r="V109" s="16"/>
      <c r="W109" s="16"/>
      <c r="X109" s="16"/>
      <c r="Y109" s="16"/>
      <c r="Z109" s="16"/>
      <c r="AA109" s="16"/>
      <c r="AB109" s="16"/>
      <c r="AC109" s="16"/>
      <c r="AD109" s="16"/>
      <c r="AE109" s="16"/>
      <c r="AF109" s="16"/>
      <c r="AG109" s="16"/>
      <c r="AH109" s="16"/>
      <c r="AI109" s="16"/>
      <c r="AJ109" s="16"/>
      <c r="AK109" s="16"/>
      <c r="AL109" s="17"/>
      <c r="AO109" s="9"/>
    </row>
    <row r="110" spans="1:41" x14ac:dyDescent="0.15">
      <c r="A110" s="13"/>
      <c r="B110" s="16" t="s">
        <v>88</v>
      </c>
      <c r="C110" s="16"/>
      <c r="D110" s="16"/>
      <c r="E110" s="16"/>
      <c r="F110" s="174" t="s">
        <v>24</v>
      </c>
      <c r="G110" s="174"/>
      <c r="H110" s="174" t="s">
        <v>25</v>
      </c>
      <c r="I110" s="174"/>
      <c r="J110" s="174" t="s">
        <v>26</v>
      </c>
      <c r="K110" s="174"/>
      <c r="L110" s="174" t="s">
        <v>27</v>
      </c>
      <c r="M110" s="174"/>
      <c r="N110" s="174" t="s">
        <v>28</v>
      </c>
      <c r="O110" s="174"/>
      <c r="P110" s="174" t="s">
        <v>29</v>
      </c>
      <c r="Q110" s="174"/>
      <c r="R110" s="174" t="s">
        <v>30</v>
      </c>
      <c r="S110" s="174"/>
      <c r="T110" s="210" t="s">
        <v>31</v>
      </c>
      <c r="U110" s="211"/>
      <c r="V110" s="174" t="s">
        <v>32</v>
      </c>
      <c r="W110" s="174"/>
      <c r="X110" s="174" t="s">
        <v>33</v>
      </c>
      <c r="Y110" s="174"/>
      <c r="Z110" s="174"/>
      <c r="AA110" s="16"/>
      <c r="AB110" s="16"/>
      <c r="AC110" s="16"/>
      <c r="AD110" s="16"/>
      <c r="AE110" s="16"/>
      <c r="AF110" s="16"/>
      <c r="AG110" s="16"/>
      <c r="AH110" s="16"/>
      <c r="AI110" s="16"/>
      <c r="AJ110" s="16"/>
      <c r="AK110" s="16"/>
      <c r="AL110" s="17"/>
      <c r="AM110" s="16"/>
      <c r="AN110" s="16"/>
    </row>
    <row r="111" spans="1:41" x14ac:dyDescent="0.15">
      <c r="A111" s="13"/>
      <c r="B111" s="16"/>
      <c r="C111" s="16"/>
      <c r="D111" s="16"/>
      <c r="E111" s="16"/>
      <c r="F111" s="225">
        <f>IF(H108="","",H108-(SUM(H111:W111)))</f>
        <v>8300</v>
      </c>
      <c r="G111" s="226"/>
      <c r="H111" s="225">
        <f>$P$108</f>
        <v>6000</v>
      </c>
      <c r="I111" s="226"/>
      <c r="J111" s="225">
        <f t="shared" ref="J111" si="48">$P$108</f>
        <v>6000</v>
      </c>
      <c r="K111" s="226"/>
      <c r="L111" s="225">
        <f t="shared" ref="L111" si="49">$P$108</f>
        <v>6000</v>
      </c>
      <c r="M111" s="226"/>
      <c r="N111" s="225">
        <f t="shared" ref="N111" si="50">$P$108</f>
        <v>6000</v>
      </c>
      <c r="O111" s="226"/>
      <c r="P111" s="225">
        <f t="shared" ref="P111" si="51">$P$108</f>
        <v>6000</v>
      </c>
      <c r="Q111" s="226"/>
      <c r="R111" s="225">
        <f t="shared" ref="R111" si="52">$P$108</f>
        <v>6000</v>
      </c>
      <c r="S111" s="226"/>
      <c r="T111" s="227">
        <f>$P$108</f>
        <v>6000</v>
      </c>
      <c r="U111" s="228"/>
      <c r="V111" s="225">
        <f t="shared" ref="V111" si="53">$P$108</f>
        <v>6000</v>
      </c>
      <c r="W111" s="226"/>
      <c r="X111" s="224">
        <f>IF(H108="","",SUM(F111:W111))</f>
        <v>56300</v>
      </c>
      <c r="Y111" s="224"/>
      <c r="Z111" s="224"/>
      <c r="AA111" s="16"/>
      <c r="AB111" s="16"/>
      <c r="AC111" s="16"/>
      <c r="AD111" s="16"/>
      <c r="AE111" s="16"/>
      <c r="AF111" s="16"/>
      <c r="AG111" s="16"/>
      <c r="AH111" s="16"/>
      <c r="AI111" s="16"/>
      <c r="AJ111" s="16"/>
      <c r="AK111" s="16"/>
      <c r="AL111" s="17"/>
    </row>
    <row r="112" spans="1:41" ht="12" customHeight="1" x14ac:dyDescent="0.15">
      <c r="A112" s="13"/>
      <c r="B112" s="16"/>
      <c r="C112" s="16"/>
      <c r="D112" s="16"/>
      <c r="E112" s="16"/>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6"/>
      <c r="AB112" s="16"/>
      <c r="AC112" s="16"/>
      <c r="AD112" s="16"/>
      <c r="AE112" s="16"/>
      <c r="AF112" s="16"/>
      <c r="AG112" s="16"/>
      <c r="AH112" s="16"/>
      <c r="AI112" s="16"/>
      <c r="AJ112" s="16"/>
      <c r="AK112" s="16"/>
      <c r="AL112" s="17"/>
    </row>
    <row r="113" spans="1:62" ht="18.75" x14ac:dyDescent="0.15">
      <c r="A113" s="13"/>
      <c r="B113" s="51" t="s">
        <v>34</v>
      </c>
      <c r="C113" s="16"/>
      <c r="D113" s="16"/>
      <c r="E113" s="16"/>
      <c r="F113" s="198"/>
      <c r="G113" s="198"/>
      <c r="H113" s="198"/>
      <c r="I113" s="198"/>
      <c r="J113" s="113"/>
      <c r="K113" s="113"/>
      <c r="L113" s="113"/>
      <c r="M113" s="113"/>
      <c r="N113" s="113"/>
      <c r="O113" s="113"/>
      <c r="P113" s="113"/>
      <c r="Q113" s="113"/>
      <c r="R113" s="113"/>
      <c r="S113" s="113"/>
      <c r="T113" s="113"/>
      <c r="U113" s="113"/>
      <c r="V113" s="113"/>
      <c r="W113" s="113"/>
      <c r="X113" s="113"/>
      <c r="Y113" s="113"/>
      <c r="Z113" s="113"/>
      <c r="AA113" s="16"/>
      <c r="AB113" s="16"/>
      <c r="AC113" s="16"/>
      <c r="AD113" s="16"/>
      <c r="AE113" s="16"/>
      <c r="AF113" s="16"/>
      <c r="AG113" s="16"/>
      <c r="AH113" s="16"/>
      <c r="AI113" s="16"/>
      <c r="AJ113" s="16"/>
      <c r="AK113" s="16"/>
      <c r="AL113" s="17"/>
    </row>
    <row r="114" spans="1:62" x14ac:dyDescent="0.15">
      <c r="A114" s="13"/>
      <c r="B114" s="36" t="s">
        <v>35</v>
      </c>
      <c r="C114" s="36"/>
      <c r="D114" s="16"/>
      <c r="E114" s="16"/>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6"/>
      <c r="AB114" s="16"/>
      <c r="AC114" s="16"/>
      <c r="AD114" s="16"/>
      <c r="AE114" s="16"/>
      <c r="AF114" s="16"/>
      <c r="AG114" s="16"/>
      <c r="AH114" s="16"/>
      <c r="AI114" s="16"/>
      <c r="AJ114" s="16"/>
      <c r="AK114" s="16"/>
      <c r="AL114" s="17"/>
    </row>
    <row r="115" spans="1:62" x14ac:dyDescent="0.15">
      <c r="A115" s="13"/>
      <c r="B115" s="36" t="s">
        <v>118</v>
      </c>
      <c r="C115" s="36"/>
      <c r="D115" s="16"/>
      <c r="E115" s="16"/>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6"/>
      <c r="AB115" s="16"/>
      <c r="AC115" s="16"/>
      <c r="AD115" s="16"/>
      <c r="AE115" s="16"/>
      <c r="AF115" s="16"/>
      <c r="AG115" s="16"/>
      <c r="AH115" s="16"/>
      <c r="AI115" s="16"/>
      <c r="AJ115" s="16"/>
      <c r="AK115" s="16"/>
      <c r="AL115" s="17"/>
    </row>
    <row r="116" spans="1:62" x14ac:dyDescent="0.15">
      <c r="A116" s="13"/>
      <c r="B116" s="36" t="s">
        <v>117</v>
      </c>
      <c r="C116" s="36"/>
      <c r="D116" s="16"/>
      <c r="E116" s="16"/>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6"/>
      <c r="AB116" s="16"/>
      <c r="AC116" s="16"/>
      <c r="AD116" s="16"/>
      <c r="AE116" s="16"/>
      <c r="AF116" s="16"/>
      <c r="AG116" s="16"/>
      <c r="AH116" s="16"/>
      <c r="AI116" s="16"/>
      <c r="AJ116" s="16"/>
      <c r="AK116" s="16"/>
      <c r="AL116" s="17"/>
    </row>
    <row r="117" spans="1:62" ht="12" customHeight="1" x14ac:dyDescent="0.15">
      <c r="A117" s="13"/>
      <c r="B117" s="56"/>
      <c r="C117" s="36"/>
      <c r="D117" s="16"/>
      <c r="E117" s="16"/>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6"/>
      <c r="AB117" s="16"/>
      <c r="AC117" s="16"/>
      <c r="AD117" s="16"/>
      <c r="AE117" s="16"/>
      <c r="AF117" s="16"/>
      <c r="AG117" s="16"/>
      <c r="AH117" s="16"/>
      <c r="AI117" s="16"/>
      <c r="AJ117" s="16"/>
      <c r="AK117" s="16"/>
      <c r="AL117" s="17"/>
    </row>
    <row r="118" spans="1:62" s="7" customFormat="1" ht="13.5" x14ac:dyDescent="0.15">
      <c r="A118" s="39"/>
      <c r="B118" s="40"/>
      <c r="C118" s="174" t="s">
        <v>70</v>
      </c>
      <c r="D118" s="218" t="s">
        <v>36</v>
      </c>
      <c r="E118" s="219"/>
      <c r="F118" s="174" t="s">
        <v>0</v>
      </c>
      <c r="G118" s="174"/>
      <c r="H118" s="174"/>
      <c r="I118" s="174"/>
      <c r="J118" s="174"/>
      <c r="K118" s="174"/>
      <c r="L118" s="174"/>
      <c r="M118" s="174"/>
      <c r="N118" s="174"/>
      <c r="O118" s="174"/>
      <c r="P118" s="174"/>
      <c r="Q118" s="174"/>
      <c r="R118" s="63"/>
      <c r="S118" s="63"/>
      <c r="T118" s="112"/>
      <c r="U118" s="113"/>
      <c r="V118" s="113"/>
      <c r="W118" s="113"/>
      <c r="X118" s="113"/>
      <c r="Y118" s="113"/>
      <c r="Z118" s="40"/>
      <c r="AA118" s="40"/>
      <c r="AB118" s="40"/>
      <c r="AC118" s="40"/>
      <c r="AD118" s="40"/>
      <c r="AE118" s="40"/>
      <c r="AF118" s="40"/>
      <c r="AG118" s="40"/>
      <c r="AH118" s="40"/>
      <c r="AI118" s="40"/>
      <c r="AJ118" s="40"/>
      <c r="AK118" s="40"/>
      <c r="AL118" s="41"/>
    </row>
    <row r="119" spans="1:62" s="7" customFormat="1" ht="12" x14ac:dyDescent="0.15">
      <c r="A119" s="39"/>
      <c r="B119" s="40"/>
      <c r="C119" s="174"/>
      <c r="D119" s="220"/>
      <c r="E119" s="221"/>
      <c r="F119" s="199" t="s">
        <v>2</v>
      </c>
      <c r="G119" s="199"/>
      <c r="H119" s="199"/>
      <c r="I119" s="199"/>
      <c r="J119" s="199"/>
      <c r="K119" s="199"/>
      <c r="L119" s="199" t="s">
        <v>1</v>
      </c>
      <c r="M119" s="199"/>
      <c r="N119" s="199"/>
      <c r="O119" s="199"/>
      <c r="P119" s="199"/>
      <c r="Q119" s="199"/>
      <c r="R119" s="40"/>
      <c r="S119" s="40"/>
      <c r="T119" s="112"/>
      <c r="U119" s="113"/>
      <c r="V119" s="113"/>
      <c r="W119" s="113"/>
      <c r="X119" s="113"/>
      <c r="Y119" s="113"/>
      <c r="Z119" s="40"/>
      <c r="AA119" s="40"/>
      <c r="AB119" s="40"/>
      <c r="AC119" s="40"/>
      <c r="AD119" s="40"/>
      <c r="AE119" s="40"/>
      <c r="AF119" s="40"/>
      <c r="AG119" s="40"/>
      <c r="AH119" s="40"/>
      <c r="AI119" s="40"/>
      <c r="AJ119" s="40"/>
      <c r="AK119" s="40"/>
      <c r="AL119" s="41"/>
    </row>
    <row r="120" spans="1:62" s="7" customFormat="1" ht="12" x14ac:dyDescent="0.15">
      <c r="A120" s="39"/>
      <c r="B120" s="40"/>
      <c r="C120" s="174"/>
      <c r="D120" s="222"/>
      <c r="E120" s="223"/>
      <c r="F120" s="209" t="s">
        <v>3</v>
      </c>
      <c r="G120" s="209"/>
      <c r="H120" s="209" t="s">
        <v>89</v>
      </c>
      <c r="I120" s="209"/>
      <c r="J120" s="209" t="s">
        <v>4</v>
      </c>
      <c r="K120" s="209"/>
      <c r="L120" s="209" t="s">
        <v>3</v>
      </c>
      <c r="M120" s="209"/>
      <c r="N120" s="209" t="s">
        <v>89</v>
      </c>
      <c r="O120" s="209"/>
      <c r="P120" s="209" t="s">
        <v>4</v>
      </c>
      <c r="Q120" s="209"/>
      <c r="R120" s="64"/>
      <c r="S120" s="64"/>
      <c r="T120" s="64"/>
      <c r="U120" s="64"/>
      <c r="V120" s="64"/>
      <c r="W120" s="64"/>
      <c r="X120" s="64"/>
      <c r="Y120" s="40"/>
      <c r="Z120" s="40"/>
      <c r="AA120" s="40"/>
      <c r="AB120" s="40"/>
      <c r="AC120" s="40"/>
      <c r="AD120" s="40"/>
      <c r="AE120" s="40"/>
      <c r="AF120" s="40"/>
      <c r="AG120" s="40"/>
      <c r="AH120" s="40"/>
      <c r="AI120" s="40" t="s">
        <v>121</v>
      </c>
      <c r="AJ120" s="40"/>
      <c r="AK120" s="40"/>
      <c r="AL120" s="41"/>
      <c r="AM120" s="40"/>
      <c r="AN120" s="40"/>
      <c r="AO120" s="40"/>
    </row>
    <row r="121" spans="1:62" s="7" customFormat="1" ht="12" x14ac:dyDescent="0.15">
      <c r="A121" s="39"/>
      <c r="B121" s="65">
        <f>IF(C121="OK",1,0)</f>
        <v>1</v>
      </c>
      <c r="C121" s="110" t="str">
        <f>IF($B$51&lt;=AI121,"OK","NG")</f>
        <v>OK</v>
      </c>
      <c r="D121" s="216">
        <f>LOOKUP(C7,税率一覧!A4:A6,税率一覧!Q4:Q6)</f>
        <v>7</v>
      </c>
      <c r="E121" s="217"/>
      <c r="F121" s="188">
        <f>$X$12*D121/10</f>
        <v>15960</v>
      </c>
      <c r="G121" s="188"/>
      <c r="H121" s="188">
        <f>$AA$12*D121/10</f>
        <v>6300</v>
      </c>
      <c r="I121" s="188"/>
      <c r="J121" s="188">
        <f>$AD$12*D121/10</f>
        <v>6860</v>
      </c>
      <c r="K121" s="188"/>
      <c r="L121" s="188">
        <f>$X$13*D121/10</f>
        <v>12320</v>
      </c>
      <c r="M121" s="188"/>
      <c r="N121" s="188">
        <f>$AA$13*D121/10</f>
        <v>4830</v>
      </c>
      <c r="O121" s="188"/>
      <c r="P121" s="188">
        <f>$AD$13*D121/10</f>
        <v>3850</v>
      </c>
      <c r="Q121" s="188"/>
      <c r="R121" s="208" t="s">
        <v>92</v>
      </c>
      <c r="S121" s="189"/>
      <c r="T121" s="189">
        <f>LOOKUP(C7,税率一覧!A4:A10,税率一覧!T4:T10)</f>
        <v>430000</v>
      </c>
      <c r="U121" s="189"/>
      <c r="V121" s="117" t="s">
        <v>120</v>
      </c>
      <c r="W121" s="111"/>
      <c r="X121" s="143"/>
      <c r="Y121" s="111"/>
      <c r="Z121" s="111"/>
      <c r="AA121" s="111">
        <f>$B$48</f>
        <v>0</v>
      </c>
      <c r="AB121" s="189" t="s">
        <v>107</v>
      </c>
      <c r="AC121" s="189"/>
      <c r="AD121" s="189"/>
      <c r="AE121" s="111"/>
      <c r="AF121" s="66"/>
      <c r="AG121" s="66"/>
      <c r="AH121" s="66"/>
      <c r="AI121" s="267">
        <f>T121+IF(AA121=0,0,100000*(AA121-1))</f>
        <v>430000</v>
      </c>
      <c r="AJ121" s="267"/>
      <c r="AK121" s="66" t="s">
        <v>122</v>
      </c>
      <c r="AL121" s="67"/>
      <c r="BH121" s="68"/>
      <c r="BI121" s="68"/>
      <c r="BJ121" s="68"/>
    </row>
    <row r="122" spans="1:62" s="7" customFormat="1" ht="12" x14ac:dyDescent="0.15">
      <c r="A122" s="39"/>
      <c r="B122" s="65">
        <f>IF(C122="OK",1,0)</f>
        <v>1</v>
      </c>
      <c r="C122" s="154" t="str">
        <f t="shared" ref="C122:C123" si="54">IF($B$51&lt;=AI122,"OK","NG")</f>
        <v>OK</v>
      </c>
      <c r="D122" s="216">
        <f>LOOKUP(C7,税率一覧!A4:A6,税率一覧!R4:R6)</f>
        <v>5</v>
      </c>
      <c r="E122" s="217"/>
      <c r="F122" s="188">
        <f>$X$12*D122/10</f>
        <v>11400</v>
      </c>
      <c r="G122" s="188"/>
      <c r="H122" s="188">
        <f>$AA$12*D122/10</f>
        <v>4500</v>
      </c>
      <c r="I122" s="188"/>
      <c r="J122" s="188">
        <f>$AD$12*D122/10</f>
        <v>4900</v>
      </c>
      <c r="K122" s="188"/>
      <c r="L122" s="188">
        <f>$X$13*D122/10</f>
        <v>8800</v>
      </c>
      <c r="M122" s="188"/>
      <c r="N122" s="188">
        <f>$AA$13*D122/10</f>
        <v>3450</v>
      </c>
      <c r="O122" s="188"/>
      <c r="P122" s="188">
        <f>$AD$13*D122/10</f>
        <v>2750</v>
      </c>
      <c r="Q122" s="188"/>
      <c r="R122" s="208" t="s">
        <v>92</v>
      </c>
      <c r="S122" s="189"/>
      <c r="T122" s="189">
        <f>LOOKUP(C7,税率一覧!A4:A10,税率一覧!U4:U10)</f>
        <v>430000</v>
      </c>
      <c r="U122" s="189"/>
      <c r="V122" s="117" t="s">
        <v>120</v>
      </c>
      <c r="W122" s="111"/>
      <c r="X122" s="143"/>
      <c r="Y122" s="111"/>
      <c r="Z122" s="111"/>
      <c r="AA122" s="133">
        <f>$B$48</f>
        <v>0</v>
      </c>
      <c r="AB122" s="189" t="s">
        <v>108</v>
      </c>
      <c r="AC122" s="189"/>
      <c r="AD122" s="189"/>
      <c r="AE122" s="189"/>
      <c r="AF122" s="189">
        <f>LOOKUP(C7,税率一覧!A4:A10,税率一覧!V4:V10)</f>
        <v>305000</v>
      </c>
      <c r="AG122" s="189"/>
      <c r="AH122" s="68" t="s">
        <v>109</v>
      </c>
      <c r="AI122" s="267">
        <f>T122+IF(AA122=0,0,100000*(AA122-1))+($AE$20*AF122)</f>
        <v>735000</v>
      </c>
      <c r="AJ122" s="267"/>
      <c r="AK122" s="66" t="s">
        <v>122</v>
      </c>
      <c r="AL122" s="69"/>
      <c r="BJ122" s="70"/>
    </row>
    <row r="123" spans="1:62" s="7" customFormat="1" ht="12" x14ac:dyDescent="0.15">
      <c r="A123" s="39"/>
      <c r="B123" s="65">
        <f>IF(C123="OK",1,0)</f>
        <v>1</v>
      </c>
      <c r="C123" s="154" t="str">
        <f t="shared" si="54"/>
        <v>OK</v>
      </c>
      <c r="D123" s="216">
        <f>LOOKUP(C7,税率一覧!A4:A6,税率一覧!S4:S6)</f>
        <v>2</v>
      </c>
      <c r="E123" s="217"/>
      <c r="F123" s="188">
        <f>$X$12*D123/10</f>
        <v>4560</v>
      </c>
      <c r="G123" s="188"/>
      <c r="H123" s="188">
        <f>$AA$12*D123/10</f>
        <v>1800</v>
      </c>
      <c r="I123" s="188"/>
      <c r="J123" s="188">
        <f>$AD$12*D123/10</f>
        <v>1960</v>
      </c>
      <c r="K123" s="188"/>
      <c r="L123" s="188">
        <f>$X$13*D123/10</f>
        <v>3520</v>
      </c>
      <c r="M123" s="188"/>
      <c r="N123" s="188">
        <f>$AA$13*D123/10</f>
        <v>1380</v>
      </c>
      <c r="O123" s="188"/>
      <c r="P123" s="188">
        <f>$AD$13*D123/10</f>
        <v>1100</v>
      </c>
      <c r="Q123" s="188"/>
      <c r="R123" s="208" t="s">
        <v>92</v>
      </c>
      <c r="S123" s="189"/>
      <c r="T123" s="189">
        <f>LOOKUP(C7,税率一覧!A4:A10,税率一覧!W4:W10)</f>
        <v>430000</v>
      </c>
      <c r="U123" s="189"/>
      <c r="V123" s="117" t="s">
        <v>120</v>
      </c>
      <c r="W123" s="111"/>
      <c r="X123" s="143"/>
      <c r="Y123" s="111"/>
      <c r="Z123" s="111"/>
      <c r="AA123" s="133">
        <f>$B$48</f>
        <v>0</v>
      </c>
      <c r="AB123" s="189" t="s">
        <v>108</v>
      </c>
      <c r="AC123" s="189"/>
      <c r="AD123" s="189"/>
      <c r="AE123" s="189"/>
      <c r="AF123" s="189">
        <f>LOOKUP(C7,税率一覧!A4:A10,税率一覧!X4:X10)</f>
        <v>560000</v>
      </c>
      <c r="AG123" s="189"/>
      <c r="AH123" s="68" t="s">
        <v>109</v>
      </c>
      <c r="AI123" s="267">
        <f>T123+IF(AA123=0,0,100000*(AA123-1))+($AE$20*AF123)</f>
        <v>990000</v>
      </c>
      <c r="AJ123" s="267"/>
      <c r="AK123" s="66" t="s">
        <v>122</v>
      </c>
      <c r="AL123" s="69"/>
      <c r="BJ123" s="68"/>
    </row>
    <row r="124" spans="1:62" ht="12" customHeight="1" x14ac:dyDescent="0.15">
      <c r="A124" s="13"/>
      <c r="B124" s="16"/>
      <c r="C124" s="16"/>
      <c r="D124" s="16"/>
      <c r="E124" s="16"/>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6"/>
      <c r="AB124" s="16"/>
      <c r="AC124" s="16"/>
      <c r="AD124" s="16"/>
      <c r="AE124" s="16"/>
      <c r="AF124" s="16"/>
      <c r="AG124" s="16"/>
      <c r="AH124" s="16"/>
      <c r="AI124" s="16"/>
      <c r="AJ124" s="16"/>
      <c r="AK124" s="16"/>
      <c r="AL124" s="17"/>
    </row>
    <row r="125" spans="1:62" x14ac:dyDescent="0.15">
      <c r="A125" s="13"/>
      <c r="B125" s="215" t="s">
        <v>96</v>
      </c>
      <c r="C125" s="215"/>
      <c r="D125" s="116" t="str">
        <f>IF(SUM(B121:B123)=3,"７",IF(SUM(B121:B123)=2,"５",IF(SUM(B121:B123)=1,"２","－")))</f>
        <v>７</v>
      </c>
      <c r="E125" s="16" t="s">
        <v>97</v>
      </c>
      <c r="F125" s="16"/>
      <c r="G125" s="113"/>
      <c r="H125" s="113"/>
      <c r="I125" s="113"/>
      <c r="J125" s="113"/>
      <c r="K125" s="113"/>
      <c r="L125" s="113"/>
      <c r="M125" s="113"/>
      <c r="N125" s="113"/>
      <c r="O125" s="109">
        <f>VALUE(D125)</f>
        <v>7</v>
      </c>
      <c r="P125" s="113"/>
      <c r="Q125" s="113"/>
      <c r="R125" s="113"/>
      <c r="S125" s="113"/>
      <c r="T125" s="113"/>
      <c r="U125" s="113"/>
      <c r="V125" s="113"/>
      <c r="W125" s="113"/>
      <c r="X125" s="113"/>
      <c r="Y125" s="113"/>
      <c r="Z125" s="113"/>
      <c r="AA125" s="16"/>
      <c r="AB125" s="16"/>
      <c r="AC125" s="16"/>
      <c r="AD125" s="16"/>
      <c r="AE125" s="16"/>
      <c r="AF125" s="16"/>
      <c r="AG125" s="16"/>
      <c r="AH125" s="16"/>
      <c r="AI125" s="16"/>
      <c r="AJ125" s="16"/>
      <c r="AK125" s="16"/>
      <c r="AL125" s="17"/>
    </row>
    <row r="126" spans="1:62" ht="3.75" customHeight="1" x14ac:dyDescent="0.15">
      <c r="A126" s="13"/>
      <c r="B126" s="16"/>
      <c r="C126" s="16"/>
      <c r="D126" s="16"/>
      <c r="E126" s="16"/>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6"/>
      <c r="AB126" s="16"/>
      <c r="AC126" s="16"/>
      <c r="AD126" s="16"/>
      <c r="AE126" s="16"/>
      <c r="AF126" s="16"/>
      <c r="AG126" s="16"/>
      <c r="AH126" s="16"/>
      <c r="AI126" s="16"/>
      <c r="AJ126" s="16"/>
      <c r="AK126" s="16"/>
      <c r="AL126" s="17"/>
    </row>
    <row r="127" spans="1:62" x14ac:dyDescent="0.15">
      <c r="A127" s="13"/>
      <c r="B127" s="16" t="s">
        <v>98</v>
      </c>
      <c r="C127" s="16"/>
      <c r="D127" s="16"/>
      <c r="E127" s="16"/>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6"/>
      <c r="AB127" s="16"/>
      <c r="AC127" s="16"/>
      <c r="AD127" s="16"/>
      <c r="AE127" s="16"/>
      <c r="AF127" s="16"/>
      <c r="AG127" s="16"/>
      <c r="AH127" s="16"/>
      <c r="AI127" s="16"/>
      <c r="AJ127" s="16"/>
      <c r="AK127" s="16"/>
      <c r="AL127" s="17"/>
    </row>
    <row r="128" spans="1:62" ht="9" customHeight="1" x14ac:dyDescent="0.15">
      <c r="A128" s="13"/>
      <c r="B128" s="16"/>
      <c r="C128" s="16"/>
      <c r="D128" s="16"/>
      <c r="E128" s="16"/>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6"/>
      <c r="AB128" s="16"/>
      <c r="AC128" s="16"/>
      <c r="AD128" s="16"/>
      <c r="AE128" s="16"/>
      <c r="AF128" s="16"/>
      <c r="AG128" s="16"/>
      <c r="AH128" s="16"/>
      <c r="AI128" s="16"/>
      <c r="AJ128" s="16"/>
      <c r="AK128" s="16"/>
      <c r="AL128" s="17"/>
    </row>
    <row r="129" spans="1:48" ht="24.75" customHeight="1" x14ac:dyDescent="0.15">
      <c r="A129" s="132"/>
      <c r="B129" s="16"/>
      <c r="C129" s="212" t="s">
        <v>37</v>
      </c>
      <c r="D129" s="212"/>
      <c r="E129" s="114"/>
      <c r="F129" s="213" t="s">
        <v>38</v>
      </c>
      <c r="G129" s="213"/>
      <c r="H129" s="71"/>
      <c r="I129" s="213" t="s">
        <v>90</v>
      </c>
      <c r="J129" s="213"/>
      <c r="K129" s="71"/>
      <c r="L129" s="213" t="s">
        <v>39</v>
      </c>
      <c r="M129" s="213"/>
      <c r="N129" s="71"/>
      <c r="O129" s="213" t="s">
        <v>40</v>
      </c>
      <c r="P129" s="213"/>
      <c r="Q129" s="71"/>
      <c r="R129" s="212" t="s">
        <v>41</v>
      </c>
      <c r="S129" s="212"/>
      <c r="T129" s="71"/>
      <c r="U129" s="213" t="s">
        <v>91</v>
      </c>
      <c r="V129" s="213"/>
      <c r="W129" s="72"/>
      <c r="X129" s="212" t="s">
        <v>41</v>
      </c>
      <c r="Y129" s="212"/>
      <c r="Z129" s="71"/>
      <c r="AA129" s="213" t="s">
        <v>42</v>
      </c>
      <c r="AB129" s="213"/>
      <c r="AC129" s="72"/>
      <c r="AD129" s="212" t="s">
        <v>41</v>
      </c>
      <c r="AE129" s="212"/>
      <c r="AF129" s="16"/>
      <c r="AG129" s="232" t="s">
        <v>43</v>
      </c>
      <c r="AH129" s="232"/>
      <c r="AI129" s="16"/>
      <c r="AJ129" s="16"/>
      <c r="AK129" s="16"/>
      <c r="AL129" s="17"/>
      <c r="AS129" s="72"/>
      <c r="AU129" s="73"/>
      <c r="AV129" s="73"/>
    </row>
    <row r="130" spans="1:48" x14ac:dyDescent="0.15">
      <c r="A130" s="13"/>
      <c r="B130" s="74">
        <f>D121</f>
        <v>7</v>
      </c>
      <c r="C130" s="214">
        <f>H108</f>
        <v>56300</v>
      </c>
      <c r="D130" s="214"/>
      <c r="E130" s="75" t="s">
        <v>44</v>
      </c>
      <c r="F130" s="214">
        <f>IF($H$60="",0,L121)</f>
        <v>12320</v>
      </c>
      <c r="G130" s="214"/>
      <c r="H130" s="75" t="s">
        <v>44</v>
      </c>
      <c r="I130" s="214">
        <f>IF($H$92="",0,N121)</f>
        <v>4830</v>
      </c>
      <c r="J130" s="214"/>
      <c r="K130" s="75" t="s">
        <v>44</v>
      </c>
      <c r="L130" s="214">
        <f>IF($AE$25=0,0,IF($H$92="",0,P121))</f>
        <v>0</v>
      </c>
      <c r="M130" s="214"/>
      <c r="N130" s="76" t="s">
        <v>45</v>
      </c>
      <c r="O130" s="214">
        <f>IF($H$73="",0,F121)</f>
        <v>15960</v>
      </c>
      <c r="P130" s="214"/>
      <c r="Q130" s="75" t="s">
        <v>46</v>
      </c>
      <c r="R130" s="214">
        <f>$AE$20</f>
        <v>1</v>
      </c>
      <c r="S130" s="214"/>
      <c r="T130" s="76" t="s">
        <v>47</v>
      </c>
      <c r="U130" s="214">
        <f>IF($H$105="",0,H121)</f>
        <v>6300</v>
      </c>
      <c r="V130" s="214"/>
      <c r="W130" s="75" t="s">
        <v>46</v>
      </c>
      <c r="X130" s="214">
        <f>$AE$20</f>
        <v>1</v>
      </c>
      <c r="Y130" s="214"/>
      <c r="Z130" s="76" t="s">
        <v>47</v>
      </c>
      <c r="AA130" s="214">
        <f>IF($H$105="",0,J121)</f>
        <v>6860</v>
      </c>
      <c r="AB130" s="214"/>
      <c r="AC130" s="75" t="s">
        <v>46</v>
      </c>
      <c r="AD130" s="214">
        <f>$AE$25</f>
        <v>0</v>
      </c>
      <c r="AE130" s="214"/>
      <c r="AF130" s="77" t="s">
        <v>48</v>
      </c>
      <c r="AG130" s="214">
        <f>IF(H108="",0,C130-F130-I130-L130-(O130*R130)-(U130*X130)-(AA130*AD130))</f>
        <v>16890</v>
      </c>
      <c r="AH130" s="214"/>
      <c r="AI130" s="40" t="s">
        <v>18</v>
      </c>
      <c r="AJ130" s="40"/>
      <c r="AK130" s="40"/>
      <c r="AL130" s="17"/>
      <c r="AU130" s="78"/>
      <c r="AV130" s="78"/>
    </row>
    <row r="131" spans="1:48" x14ac:dyDescent="0.15">
      <c r="A131" s="13"/>
      <c r="B131" s="74">
        <f>D122</f>
        <v>5</v>
      </c>
      <c r="C131" s="214">
        <f>H108</f>
        <v>56300</v>
      </c>
      <c r="D131" s="214"/>
      <c r="E131" s="75" t="s">
        <v>44</v>
      </c>
      <c r="F131" s="214">
        <f>IF($H$60="",0,L122)</f>
        <v>8800</v>
      </c>
      <c r="G131" s="214"/>
      <c r="H131" s="75" t="s">
        <v>44</v>
      </c>
      <c r="I131" s="214">
        <f>IF($H$92="",0,N122)</f>
        <v>3450</v>
      </c>
      <c r="J131" s="214"/>
      <c r="K131" s="75" t="s">
        <v>44</v>
      </c>
      <c r="L131" s="214">
        <f>IF($AE$25=0,0,IF($H$92="",0,P122))</f>
        <v>0</v>
      </c>
      <c r="M131" s="214"/>
      <c r="N131" s="76" t="s">
        <v>45</v>
      </c>
      <c r="O131" s="214">
        <f>IF($H$73="",0,F122)</f>
        <v>11400</v>
      </c>
      <c r="P131" s="214"/>
      <c r="Q131" s="75" t="s">
        <v>46</v>
      </c>
      <c r="R131" s="214">
        <f>$AE$20</f>
        <v>1</v>
      </c>
      <c r="S131" s="214"/>
      <c r="T131" s="76" t="s">
        <v>47</v>
      </c>
      <c r="U131" s="214">
        <f>IF($H$105="",0,H122)</f>
        <v>4500</v>
      </c>
      <c r="V131" s="214"/>
      <c r="W131" s="75" t="s">
        <v>46</v>
      </c>
      <c r="X131" s="214">
        <f>$AE$20</f>
        <v>1</v>
      </c>
      <c r="Y131" s="214"/>
      <c r="Z131" s="76" t="s">
        <v>47</v>
      </c>
      <c r="AA131" s="214">
        <f>IF($H$105="",0,J122)</f>
        <v>4900</v>
      </c>
      <c r="AB131" s="214"/>
      <c r="AC131" s="75" t="s">
        <v>46</v>
      </c>
      <c r="AD131" s="214">
        <f>$AE$25</f>
        <v>0</v>
      </c>
      <c r="AE131" s="214"/>
      <c r="AF131" s="77" t="s">
        <v>48</v>
      </c>
      <c r="AG131" s="214">
        <f>IF(H108="",0,C131-F131-I131-L131-(O131*R131)-(U131*X131)-(AA131*AD131))</f>
        <v>28150</v>
      </c>
      <c r="AH131" s="214"/>
      <c r="AI131" s="40" t="s">
        <v>18</v>
      </c>
      <c r="AJ131" s="40"/>
      <c r="AK131" s="40"/>
      <c r="AL131" s="17"/>
      <c r="AU131" s="78"/>
      <c r="AV131" s="78"/>
    </row>
    <row r="132" spans="1:48" x14ac:dyDescent="0.15">
      <c r="A132" s="13"/>
      <c r="B132" s="74">
        <f>D123</f>
        <v>2</v>
      </c>
      <c r="C132" s="214">
        <f>H108</f>
        <v>56300</v>
      </c>
      <c r="D132" s="214"/>
      <c r="E132" s="75" t="s">
        <v>44</v>
      </c>
      <c r="F132" s="214">
        <f>IF($H$60="",0,L123)</f>
        <v>3520</v>
      </c>
      <c r="G132" s="214"/>
      <c r="H132" s="75" t="s">
        <v>44</v>
      </c>
      <c r="I132" s="214">
        <f>IF($H$92="",0,N123)</f>
        <v>1380</v>
      </c>
      <c r="J132" s="214"/>
      <c r="K132" s="75" t="s">
        <v>44</v>
      </c>
      <c r="L132" s="214">
        <f>IF($AE$25=0,0,IF($H$92="",0,P123))</f>
        <v>0</v>
      </c>
      <c r="M132" s="214"/>
      <c r="N132" s="76" t="s">
        <v>45</v>
      </c>
      <c r="O132" s="214">
        <f>IF($H$73="",0,F123)</f>
        <v>4560</v>
      </c>
      <c r="P132" s="214"/>
      <c r="Q132" s="75" t="s">
        <v>46</v>
      </c>
      <c r="R132" s="214">
        <f>$AE$20</f>
        <v>1</v>
      </c>
      <c r="S132" s="214"/>
      <c r="T132" s="76" t="s">
        <v>47</v>
      </c>
      <c r="U132" s="214">
        <f>IF($H$105="",0,H123)</f>
        <v>1800</v>
      </c>
      <c r="V132" s="214"/>
      <c r="W132" s="75" t="s">
        <v>46</v>
      </c>
      <c r="X132" s="214">
        <f>$AE$20</f>
        <v>1</v>
      </c>
      <c r="Y132" s="214"/>
      <c r="Z132" s="76" t="s">
        <v>47</v>
      </c>
      <c r="AA132" s="214">
        <f>IF($H$105="",0,J123)</f>
        <v>1960</v>
      </c>
      <c r="AB132" s="214"/>
      <c r="AC132" s="75" t="s">
        <v>46</v>
      </c>
      <c r="AD132" s="214">
        <f>$AE$25</f>
        <v>0</v>
      </c>
      <c r="AE132" s="214"/>
      <c r="AF132" s="77" t="s">
        <v>48</v>
      </c>
      <c r="AG132" s="214">
        <f>IF(H108="",0,C132-F132-I132-L132-(O132*R132)-(U132*X132)-(AA132*AD132))</f>
        <v>45040</v>
      </c>
      <c r="AH132" s="214"/>
      <c r="AI132" s="40" t="s">
        <v>18</v>
      </c>
      <c r="AJ132" s="40"/>
      <c r="AK132" s="40"/>
      <c r="AL132" s="17"/>
      <c r="AU132" s="78"/>
      <c r="AV132" s="78"/>
    </row>
    <row r="133" spans="1:48" ht="12" customHeight="1" thickBot="1" x14ac:dyDescent="0.2">
      <c r="A133" s="13"/>
      <c r="B133" s="16"/>
      <c r="C133" s="113"/>
      <c r="D133" s="113"/>
      <c r="E133" s="75"/>
      <c r="F133" s="113"/>
      <c r="G133" s="113"/>
      <c r="H133" s="75"/>
      <c r="I133" s="113"/>
      <c r="J133" s="113"/>
      <c r="K133" s="76"/>
      <c r="L133" s="113"/>
      <c r="M133" s="113"/>
      <c r="N133" s="75"/>
      <c r="O133" s="113"/>
      <c r="P133" s="113"/>
      <c r="Q133" s="76"/>
      <c r="R133" s="113"/>
      <c r="S133" s="113"/>
      <c r="T133" s="75"/>
      <c r="U133" s="113"/>
      <c r="V133" s="113"/>
      <c r="W133" s="77"/>
      <c r="X133" s="113"/>
      <c r="Y133" s="113"/>
      <c r="Z133" s="113"/>
      <c r="AA133" s="16"/>
      <c r="AB133" s="16"/>
      <c r="AC133" s="16"/>
      <c r="AD133" s="16"/>
      <c r="AE133" s="16"/>
      <c r="AF133" s="16"/>
      <c r="AG133" s="16"/>
      <c r="AH133" s="16"/>
      <c r="AI133" s="16"/>
      <c r="AJ133" s="16"/>
      <c r="AK133" s="16"/>
      <c r="AL133" s="17"/>
    </row>
    <row r="134" spans="1:48" ht="27" customHeight="1" thickBot="1" x14ac:dyDescent="0.2">
      <c r="A134" s="13"/>
      <c r="B134" s="215" t="s">
        <v>116</v>
      </c>
      <c r="C134" s="215"/>
      <c r="D134" s="215"/>
      <c r="E134" s="215"/>
      <c r="F134" s="215"/>
      <c r="G134" s="16"/>
      <c r="H134" s="201">
        <f>IFERROR(VLOOKUP(O125,B130:AI132,32,FALSE),"")</f>
        <v>16890</v>
      </c>
      <c r="I134" s="202"/>
      <c r="J134" s="202"/>
      <c r="K134" s="203"/>
      <c r="L134" s="16" t="s">
        <v>23</v>
      </c>
      <c r="M134" s="16"/>
      <c r="N134" s="16"/>
      <c r="O134" s="16"/>
      <c r="P134" s="186">
        <f>IF(H134="","",INT((H134/9)/1000)*1000)</f>
        <v>1000</v>
      </c>
      <c r="Q134" s="186"/>
      <c r="R134" s="186"/>
      <c r="S134" s="186"/>
      <c r="T134" s="16"/>
      <c r="U134" s="16"/>
      <c r="V134" s="16"/>
      <c r="W134" s="16"/>
      <c r="X134" s="16"/>
      <c r="Y134" s="16"/>
      <c r="Z134" s="16"/>
      <c r="AA134" s="16"/>
      <c r="AB134" s="16"/>
      <c r="AC134" s="16"/>
      <c r="AD134" s="16"/>
      <c r="AE134" s="16"/>
      <c r="AF134" s="16"/>
      <c r="AG134" s="16"/>
      <c r="AH134" s="16"/>
      <c r="AI134" s="16"/>
      <c r="AJ134" s="16"/>
      <c r="AK134" s="16"/>
      <c r="AL134" s="17"/>
      <c r="AO134" s="9"/>
    </row>
    <row r="135" spans="1:48" ht="27" customHeight="1" x14ac:dyDescent="0.15">
      <c r="A135" s="13"/>
      <c r="B135" s="137"/>
      <c r="C135" s="137"/>
      <c r="D135" s="137"/>
      <c r="E135" s="137"/>
      <c r="F135" s="137"/>
      <c r="G135" s="16"/>
      <c r="H135" s="139"/>
      <c r="I135" s="140"/>
      <c r="J135" s="140"/>
      <c r="K135" s="140"/>
      <c r="L135" s="16"/>
      <c r="M135" s="16"/>
      <c r="N135" s="16"/>
      <c r="O135" s="16"/>
      <c r="P135" s="138"/>
      <c r="Q135" s="138"/>
      <c r="R135" s="138"/>
      <c r="S135" s="138"/>
      <c r="T135" s="16"/>
      <c r="U135" s="16"/>
      <c r="V135" s="16"/>
      <c r="W135" s="16"/>
      <c r="X135" s="16"/>
      <c r="Y135" s="16"/>
      <c r="Z135" s="16"/>
      <c r="AA135" s="16"/>
      <c r="AB135" s="16"/>
      <c r="AC135" s="16"/>
      <c r="AD135" s="16"/>
      <c r="AE135" s="16"/>
      <c r="AF135" s="16"/>
      <c r="AG135" s="16"/>
      <c r="AH135" s="16"/>
      <c r="AI135" s="16"/>
      <c r="AJ135" s="16"/>
      <c r="AK135" s="16"/>
      <c r="AL135" s="17"/>
      <c r="AO135" s="9"/>
    </row>
    <row r="136" spans="1:48" x14ac:dyDescent="0.15">
      <c r="A136" s="13"/>
      <c r="B136" s="16" t="s">
        <v>88</v>
      </c>
      <c r="C136" s="16"/>
      <c r="D136" s="16"/>
      <c r="E136" s="16"/>
      <c r="F136" s="174" t="s">
        <v>24</v>
      </c>
      <c r="G136" s="174"/>
      <c r="H136" s="174" t="s">
        <v>25</v>
      </c>
      <c r="I136" s="174"/>
      <c r="J136" s="174" t="s">
        <v>26</v>
      </c>
      <c r="K136" s="174"/>
      <c r="L136" s="174" t="s">
        <v>27</v>
      </c>
      <c r="M136" s="174"/>
      <c r="N136" s="174" t="s">
        <v>28</v>
      </c>
      <c r="O136" s="174"/>
      <c r="P136" s="174" t="s">
        <v>29</v>
      </c>
      <c r="Q136" s="174"/>
      <c r="R136" s="174" t="s">
        <v>30</v>
      </c>
      <c r="S136" s="174"/>
      <c r="T136" s="210" t="s">
        <v>31</v>
      </c>
      <c r="U136" s="211"/>
      <c r="V136" s="174" t="s">
        <v>32</v>
      </c>
      <c r="W136" s="174"/>
      <c r="X136" s="174" t="s">
        <v>33</v>
      </c>
      <c r="Y136" s="174"/>
      <c r="Z136" s="174"/>
      <c r="AA136" s="16"/>
      <c r="AB136" s="16"/>
      <c r="AC136" s="16"/>
      <c r="AD136" s="16"/>
      <c r="AE136" s="16"/>
      <c r="AF136" s="16"/>
      <c r="AG136" s="16"/>
      <c r="AH136" s="16"/>
      <c r="AI136" s="16"/>
      <c r="AJ136" s="16"/>
      <c r="AK136" s="16"/>
      <c r="AL136" s="17"/>
      <c r="AM136" s="16"/>
      <c r="AN136" s="16"/>
    </row>
    <row r="137" spans="1:48" x14ac:dyDescent="0.15">
      <c r="A137" s="13"/>
      <c r="B137" s="16"/>
      <c r="C137" s="16"/>
      <c r="D137" s="16"/>
      <c r="E137" s="16"/>
      <c r="F137" s="224">
        <f>IF(H134="","",H134-(SUM(H137:W137)))</f>
        <v>8890</v>
      </c>
      <c r="G137" s="224"/>
      <c r="H137" s="225">
        <f>$P$134</f>
        <v>1000</v>
      </c>
      <c r="I137" s="226"/>
      <c r="J137" s="225">
        <f t="shared" ref="J137" si="55">$P$134</f>
        <v>1000</v>
      </c>
      <c r="K137" s="226"/>
      <c r="L137" s="225">
        <f t="shared" ref="L137" si="56">$P$134</f>
        <v>1000</v>
      </c>
      <c r="M137" s="226"/>
      <c r="N137" s="225">
        <f t="shared" ref="N137" si="57">$P$134</f>
        <v>1000</v>
      </c>
      <c r="O137" s="226"/>
      <c r="P137" s="225">
        <f t="shared" ref="P137" si="58">$P$134</f>
        <v>1000</v>
      </c>
      <c r="Q137" s="226"/>
      <c r="R137" s="225">
        <f t="shared" ref="R137" si="59">$P$134</f>
        <v>1000</v>
      </c>
      <c r="S137" s="226"/>
      <c r="T137" s="227">
        <f t="shared" ref="T137" si="60">$P$134</f>
        <v>1000</v>
      </c>
      <c r="U137" s="228"/>
      <c r="V137" s="225">
        <f t="shared" ref="V137" si="61">$P$134</f>
        <v>1000</v>
      </c>
      <c r="W137" s="226"/>
      <c r="X137" s="224">
        <f>IF(H134="","",SUM(F137:W137))</f>
        <v>16890</v>
      </c>
      <c r="Y137" s="224"/>
      <c r="Z137" s="224"/>
      <c r="AA137" s="16"/>
      <c r="AB137" s="16"/>
      <c r="AC137" s="16"/>
      <c r="AD137" s="16"/>
      <c r="AE137" s="16"/>
      <c r="AF137" s="16"/>
      <c r="AG137" s="16"/>
      <c r="AH137" s="16"/>
      <c r="AI137" s="16"/>
      <c r="AJ137" s="16"/>
      <c r="AK137" s="16"/>
      <c r="AL137" s="17"/>
    </row>
    <row r="138" spans="1:48" ht="12" customHeight="1" x14ac:dyDescent="0.15">
      <c r="A138" s="13"/>
      <c r="B138" s="16"/>
      <c r="C138" s="16"/>
      <c r="D138" s="16"/>
      <c r="E138" s="16"/>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6"/>
      <c r="AB138" s="16"/>
      <c r="AC138" s="16"/>
      <c r="AD138" s="16"/>
      <c r="AE138" s="16"/>
      <c r="AF138" s="16"/>
      <c r="AG138" s="16"/>
      <c r="AH138" s="16"/>
      <c r="AI138" s="16"/>
      <c r="AJ138" s="16"/>
      <c r="AK138" s="16"/>
      <c r="AL138" s="17"/>
    </row>
    <row r="139" spans="1:48" x14ac:dyDescent="0.15">
      <c r="A139" s="13"/>
      <c r="B139" s="106" t="s">
        <v>99</v>
      </c>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7"/>
    </row>
    <row r="140" spans="1:48" x14ac:dyDescent="0.15">
      <c r="A140" s="13"/>
      <c r="B140" s="107" t="s">
        <v>100</v>
      </c>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08" t="s">
        <v>105</v>
      </c>
      <c r="AH140" s="16"/>
      <c r="AI140" s="16"/>
      <c r="AJ140" s="16"/>
      <c r="AK140" s="16"/>
      <c r="AL140" s="17"/>
    </row>
    <row r="141" spans="1:48" ht="18" thickBot="1" x14ac:dyDescent="0.2">
      <c r="A141" s="79"/>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1"/>
    </row>
    <row r="142" spans="1:48" ht="18" thickTop="1" x14ac:dyDescent="0.15">
      <c r="E142" s="16"/>
      <c r="F142" s="16"/>
      <c r="G142" s="16"/>
      <c r="H142" s="16"/>
      <c r="I142" s="16"/>
      <c r="J142" s="16"/>
      <c r="K142" s="16"/>
      <c r="L142" s="16"/>
      <c r="M142" s="16"/>
      <c r="N142" s="16"/>
      <c r="O142" s="16"/>
      <c r="P142" s="16"/>
    </row>
    <row r="143" spans="1:48" x14ac:dyDescent="0.15">
      <c r="E143" s="24"/>
      <c r="F143" s="24"/>
      <c r="G143" s="24"/>
      <c r="H143" s="24"/>
      <c r="I143" s="24"/>
      <c r="J143" s="24"/>
      <c r="K143" s="24"/>
      <c r="L143" s="24"/>
      <c r="M143" s="24"/>
      <c r="N143" s="24"/>
      <c r="O143" s="24"/>
      <c r="P143" s="24"/>
    </row>
    <row r="144" spans="1:48" x14ac:dyDescent="0.15">
      <c r="E144" s="82"/>
      <c r="F144" s="82"/>
      <c r="G144" s="82"/>
      <c r="H144" s="82"/>
      <c r="I144" s="82"/>
      <c r="J144" s="82"/>
      <c r="K144" s="75"/>
      <c r="L144" s="75"/>
      <c r="M144" s="75"/>
      <c r="N144" s="75"/>
      <c r="O144" s="75"/>
      <c r="P144" s="75"/>
    </row>
    <row r="145" spans="5:16" x14ac:dyDescent="0.15">
      <c r="E145" s="82"/>
      <c r="F145" s="82"/>
      <c r="G145" s="82"/>
      <c r="H145" s="75"/>
      <c r="I145" s="75"/>
      <c r="J145" s="75"/>
      <c r="K145" s="82"/>
      <c r="L145" s="82"/>
      <c r="M145" s="82"/>
      <c r="N145" s="75"/>
      <c r="O145" s="75"/>
      <c r="P145" s="75"/>
    </row>
    <row r="146" spans="5:16" x14ac:dyDescent="0.15">
      <c r="E146" s="83"/>
      <c r="F146" s="83"/>
      <c r="G146" s="83"/>
      <c r="H146" s="83"/>
      <c r="I146" s="83"/>
      <c r="J146" s="83"/>
      <c r="K146" s="84"/>
      <c r="L146" s="84"/>
      <c r="M146" s="84"/>
      <c r="N146" s="84"/>
      <c r="O146" s="84"/>
      <c r="P146" s="84"/>
    </row>
    <row r="147" spans="5:16" x14ac:dyDescent="0.15">
      <c r="E147" s="83"/>
      <c r="F147" s="83"/>
      <c r="G147" s="83"/>
      <c r="H147" s="83"/>
      <c r="I147" s="83"/>
      <c r="J147" s="83"/>
      <c r="K147" s="84"/>
      <c r="L147" s="84"/>
      <c r="M147" s="84"/>
      <c r="N147" s="84"/>
      <c r="O147" s="84"/>
      <c r="P147" s="84"/>
    </row>
    <row r="148" spans="5:16" x14ac:dyDescent="0.15">
      <c r="E148" s="83"/>
      <c r="F148" s="83"/>
      <c r="G148" s="83"/>
      <c r="H148" s="83"/>
      <c r="I148" s="83"/>
      <c r="J148" s="83"/>
      <c r="K148" s="84"/>
      <c r="L148" s="84"/>
      <c r="M148" s="84"/>
      <c r="N148" s="84"/>
      <c r="O148" s="84"/>
      <c r="P148" s="84"/>
    </row>
  </sheetData>
  <sheetProtection algorithmName="SHA-512" hashValue="YV0frmjxYCZkLoHhp0TDdLsGgzr1p2ulX/aQpjbhtfu3CCKtemKgObDyoSFDUl035mqsrABIbB5BodCLK/xk4w==" saltValue="LgO0KQdcLVyZGYEYzHGDzA==" spinCount="100000" sheet="1" objects="1" scenarios="1"/>
  <mergeCells count="476">
    <mergeCell ref="C39:E39"/>
    <mergeCell ref="C38:E38"/>
    <mergeCell ref="F38:H38"/>
    <mergeCell ref="L65:O65"/>
    <mergeCell ref="L68:O68"/>
    <mergeCell ref="H68:K68"/>
    <mergeCell ref="AI121:AJ121"/>
    <mergeCell ref="AI122:AJ122"/>
    <mergeCell ref="AI123:AJ123"/>
    <mergeCell ref="C41:E41"/>
    <mergeCell ref="F41:H41"/>
    <mergeCell ref="I41:K41"/>
    <mergeCell ref="L41:N41"/>
    <mergeCell ref="O41:Q41"/>
    <mergeCell ref="R41:T41"/>
    <mergeCell ref="U41:W41"/>
    <mergeCell ref="X41:Z41"/>
    <mergeCell ref="AA41:AC41"/>
    <mergeCell ref="AD41:AF41"/>
    <mergeCell ref="D71:G71"/>
    <mergeCell ref="H71:K71"/>
    <mergeCell ref="L71:O71"/>
    <mergeCell ref="C55:E55"/>
    <mergeCell ref="B68:C68"/>
    <mergeCell ref="D68:G68"/>
    <mergeCell ref="B69:C69"/>
    <mergeCell ref="B65:C65"/>
    <mergeCell ref="D65:G65"/>
    <mergeCell ref="B70:C70"/>
    <mergeCell ref="L69:O69"/>
    <mergeCell ref="B67:C67"/>
    <mergeCell ref="D67:G67"/>
    <mergeCell ref="H67:K67"/>
    <mergeCell ref="H66:K66"/>
    <mergeCell ref="AD10:AF10"/>
    <mergeCell ref="AD12:AF12"/>
    <mergeCell ref="X12:Z12"/>
    <mergeCell ref="U12:W12"/>
    <mergeCell ref="U10:W10"/>
    <mergeCell ref="X10:Z10"/>
    <mergeCell ref="U13:W13"/>
    <mergeCell ref="AD13:AF13"/>
    <mergeCell ref="AD11:AF11"/>
    <mergeCell ref="AA10:AC10"/>
    <mergeCell ref="AA11:AC11"/>
    <mergeCell ref="AA12:AC12"/>
    <mergeCell ref="AA13:AC13"/>
    <mergeCell ref="C9:Q9"/>
    <mergeCell ref="C11:E11"/>
    <mergeCell ref="F11:H11"/>
    <mergeCell ref="X17:Z17"/>
    <mergeCell ref="U24:W24"/>
    <mergeCell ref="O33:Q33"/>
    <mergeCell ref="R33:T33"/>
    <mergeCell ref="U33:W33"/>
    <mergeCell ref="U19:W19"/>
    <mergeCell ref="X19:Z19"/>
    <mergeCell ref="X24:Z24"/>
    <mergeCell ref="X33:Z33"/>
    <mergeCell ref="C17:E17"/>
    <mergeCell ref="F17:H17"/>
    <mergeCell ref="I17:K17"/>
    <mergeCell ref="L17:N17"/>
    <mergeCell ref="U9:V9"/>
    <mergeCell ref="C18:E18"/>
    <mergeCell ref="F18:H18"/>
    <mergeCell ref="C19:E19"/>
    <mergeCell ref="F19:H19"/>
    <mergeCell ref="C33:E33"/>
    <mergeCell ref="F33:H33"/>
    <mergeCell ref="L33:N33"/>
    <mergeCell ref="O11:Q11"/>
    <mergeCell ref="AA33:AC33"/>
    <mergeCell ref="AA17:AC17"/>
    <mergeCell ref="O17:Q17"/>
    <mergeCell ref="R17:T17"/>
    <mergeCell ref="J12:K13"/>
    <mergeCell ref="U11:W11"/>
    <mergeCell ref="X11:Z11"/>
    <mergeCell ref="X14:Z14"/>
    <mergeCell ref="X13:Z13"/>
    <mergeCell ref="U14:W14"/>
    <mergeCell ref="L19:N19"/>
    <mergeCell ref="O19:Q19"/>
    <mergeCell ref="R19:T19"/>
    <mergeCell ref="I18:K18"/>
    <mergeCell ref="L18:N18"/>
    <mergeCell ref="I19:K19"/>
    <mergeCell ref="O24:Q24"/>
    <mergeCell ref="R24:T24"/>
    <mergeCell ref="I33:K33"/>
    <mergeCell ref="AD35:AF35"/>
    <mergeCell ref="AD36:AF36"/>
    <mergeCell ref="AD37:AF37"/>
    <mergeCell ref="AD39:AF39"/>
    <mergeCell ref="AA35:AC35"/>
    <mergeCell ref="AA36:AC36"/>
    <mergeCell ref="AA39:AC39"/>
    <mergeCell ref="AA37:AC37"/>
    <mergeCell ref="X34:Z34"/>
    <mergeCell ref="X35:Z35"/>
    <mergeCell ref="X39:Z39"/>
    <mergeCell ref="X36:Z36"/>
    <mergeCell ref="X37:Z37"/>
    <mergeCell ref="X38:Z38"/>
    <mergeCell ref="AA38:AC38"/>
    <mergeCell ref="AD38:AF38"/>
    <mergeCell ref="AD14:AF14"/>
    <mergeCell ref="AA34:AC34"/>
    <mergeCell ref="AD33:AF33"/>
    <mergeCell ref="AD34:AF34"/>
    <mergeCell ref="AD18:AF18"/>
    <mergeCell ref="AA24:AC24"/>
    <mergeCell ref="AD24:AF24"/>
    <mergeCell ref="AA19:AC19"/>
    <mergeCell ref="AD19:AF19"/>
    <mergeCell ref="AA18:AC18"/>
    <mergeCell ref="AA14:AC14"/>
    <mergeCell ref="AD23:AF23"/>
    <mergeCell ref="AG131:AH131"/>
    <mergeCell ref="AD131:AE131"/>
    <mergeCell ref="X18:Z18"/>
    <mergeCell ref="O18:Q18"/>
    <mergeCell ref="R18:T18"/>
    <mergeCell ref="U18:W18"/>
    <mergeCell ref="U17:W17"/>
    <mergeCell ref="U130:V130"/>
    <mergeCell ref="U131:V131"/>
    <mergeCell ref="R130:S130"/>
    <mergeCell ref="R131:S131"/>
    <mergeCell ref="V111:W111"/>
    <mergeCell ref="X111:Z111"/>
    <mergeCell ref="P111:Q111"/>
    <mergeCell ref="R111:S111"/>
    <mergeCell ref="R121:S121"/>
    <mergeCell ref="R122:S122"/>
    <mergeCell ref="V110:W110"/>
    <mergeCell ref="X110:Z110"/>
    <mergeCell ref="R129:S129"/>
    <mergeCell ref="L64:O64"/>
    <mergeCell ref="AD17:AF17"/>
    <mergeCell ref="AA54:AC54"/>
    <mergeCell ref="AD54:AF54"/>
    <mergeCell ref="AG132:AH132"/>
    <mergeCell ref="AB123:AE123"/>
    <mergeCell ref="O129:P129"/>
    <mergeCell ref="AG129:AH129"/>
    <mergeCell ref="U129:V129"/>
    <mergeCell ref="X129:Y129"/>
    <mergeCell ref="F131:G131"/>
    <mergeCell ref="F132:G132"/>
    <mergeCell ref="I130:J130"/>
    <mergeCell ref="I131:J131"/>
    <mergeCell ref="I132:J132"/>
    <mergeCell ref="AG130:AH130"/>
    <mergeCell ref="L132:M132"/>
    <mergeCell ref="O131:P131"/>
    <mergeCell ref="O132:P132"/>
    <mergeCell ref="AA132:AB132"/>
    <mergeCell ref="AD132:AE132"/>
    <mergeCell ref="X132:Y132"/>
    <mergeCell ref="X130:Y130"/>
    <mergeCell ref="X131:Y131"/>
    <mergeCell ref="L131:M131"/>
    <mergeCell ref="AA130:AB130"/>
    <mergeCell ref="AD130:AE130"/>
    <mergeCell ref="AA131:AB131"/>
    <mergeCell ref="AD129:AE129"/>
    <mergeCell ref="AB122:AE122"/>
    <mergeCell ref="AB121:AD121"/>
    <mergeCell ref="AA129:AB129"/>
    <mergeCell ref="P123:Q123"/>
    <mergeCell ref="N123:O123"/>
    <mergeCell ref="N110:O110"/>
    <mergeCell ref="P110:Q110"/>
    <mergeCell ref="R110:S110"/>
    <mergeCell ref="P122:Q122"/>
    <mergeCell ref="N121:O121"/>
    <mergeCell ref="T110:U110"/>
    <mergeCell ref="T111:U111"/>
    <mergeCell ref="N122:O122"/>
    <mergeCell ref="L119:Q119"/>
    <mergeCell ref="F118:Q118"/>
    <mergeCell ref="H120:I120"/>
    <mergeCell ref="H121:I121"/>
    <mergeCell ref="J121:K121"/>
    <mergeCell ref="F111:G111"/>
    <mergeCell ref="H111:I111"/>
    <mergeCell ref="J111:K111"/>
    <mergeCell ref="L111:M111"/>
    <mergeCell ref="N111:O111"/>
    <mergeCell ref="H101:K101"/>
    <mergeCell ref="L102:O102"/>
    <mergeCell ref="H98:K98"/>
    <mergeCell ref="D96:G96"/>
    <mergeCell ref="D98:G98"/>
    <mergeCell ref="D102:G102"/>
    <mergeCell ref="H102:K102"/>
    <mergeCell ref="H105:K105"/>
    <mergeCell ref="H103:K103"/>
    <mergeCell ref="D103:G103"/>
    <mergeCell ref="H104:K104"/>
    <mergeCell ref="L104:O104"/>
    <mergeCell ref="H95:K95"/>
    <mergeCell ref="H92:J92"/>
    <mergeCell ref="H96:K96"/>
    <mergeCell ref="H100:K100"/>
    <mergeCell ref="D79:G79"/>
    <mergeCell ref="L79:O79"/>
    <mergeCell ref="D69:G69"/>
    <mergeCell ref="H69:K69"/>
    <mergeCell ref="D70:G70"/>
    <mergeCell ref="L70:O70"/>
    <mergeCell ref="H76:J76"/>
    <mergeCell ref="L83:O83"/>
    <mergeCell ref="H86:K86"/>
    <mergeCell ref="L86:O86"/>
    <mergeCell ref="L84:O84"/>
    <mergeCell ref="H82:K82"/>
    <mergeCell ref="L82:O82"/>
    <mergeCell ref="H78:K78"/>
    <mergeCell ref="L78:O78"/>
    <mergeCell ref="D97:G97"/>
    <mergeCell ref="H99:K99"/>
    <mergeCell ref="D84:G84"/>
    <mergeCell ref="H73:K73"/>
    <mergeCell ref="L88:O88"/>
    <mergeCell ref="B87:C87"/>
    <mergeCell ref="D87:G87"/>
    <mergeCell ref="H87:K87"/>
    <mergeCell ref="D80:G80"/>
    <mergeCell ref="X55:Z55"/>
    <mergeCell ref="L72:O72"/>
    <mergeCell ref="H70:K70"/>
    <mergeCell ref="B101:C101"/>
    <mergeCell ref="D101:G101"/>
    <mergeCell ref="B99:C99"/>
    <mergeCell ref="D99:G99"/>
    <mergeCell ref="B100:C100"/>
    <mergeCell ref="D100:G100"/>
    <mergeCell ref="B86:C86"/>
    <mergeCell ref="D86:G86"/>
    <mergeCell ref="B78:C78"/>
    <mergeCell ref="D78:G78"/>
    <mergeCell ref="H84:K84"/>
    <mergeCell ref="H80:K80"/>
    <mergeCell ref="L80:O80"/>
    <mergeCell ref="D83:G83"/>
    <mergeCell ref="L81:O81"/>
    <mergeCell ref="D82:G82"/>
    <mergeCell ref="H97:K97"/>
    <mergeCell ref="O39:Q39"/>
    <mergeCell ref="O38:Q38"/>
    <mergeCell ref="H63:K63"/>
    <mergeCell ref="D72:G72"/>
    <mergeCell ref="B71:C71"/>
    <mergeCell ref="B85:C85"/>
    <mergeCell ref="D85:G85"/>
    <mergeCell ref="H85:K85"/>
    <mergeCell ref="L85:O85"/>
    <mergeCell ref="D81:G81"/>
    <mergeCell ref="H81:K81"/>
    <mergeCell ref="B84:C84"/>
    <mergeCell ref="B79:C79"/>
    <mergeCell ref="L66:O66"/>
    <mergeCell ref="L67:O67"/>
    <mergeCell ref="B72:C72"/>
    <mergeCell ref="B80:C80"/>
    <mergeCell ref="B81:C81"/>
    <mergeCell ref="B82:C82"/>
    <mergeCell ref="B83:C83"/>
    <mergeCell ref="H83:K83"/>
    <mergeCell ref="H72:K72"/>
    <mergeCell ref="L73:O73"/>
    <mergeCell ref="H64:K64"/>
    <mergeCell ref="F35:H35"/>
    <mergeCell ref="I35:K35"/>
    <mergeCell ref="L35:N35"/>
    <mergeCell ref="O35:Q35"/>
    <mergeCell ref="R35:T35"/>
    <mergeCell ref="L34:N34"/>
    <mergeCell ref="F37:H37"/>
    <mergeCell ref="I37:K37"/>
    <mergeCell ref="L37:N37"/>
    <mergeCell ref="O37:Q37"/>
    <mergeCell ref="R37:T37"/>
    <mergeCell ref="C24:E24"/>
    <mergeCell ref="F24:H24"/>
    <mergeCell ref="I24:K24"/>
    <mergeCell ref="L24:N24"/>
    <mergeCell ref="O34:Q34"/>
    <mergeCell ref="R34:T34"/>
    <mergeCell ref="F39:H39"/>
    <mergeCell ref="I39:K39"/>
    <mergeCell ref="L63:O63"/>
    <mergeCell ref="B62:C62"/>
    <mergeCell ref="D62:G62"/>
    <mergeCell ref="H62:K62"/>
    <mergeCell ref="L62:O62"/>
    <mergeCell ref="H60:J60"/>
    <mergeCell ref="I38:K38"/>
    <mergeCell ref="C40:E40"/>
    <mergeCell ref="O36:Q36"/>
    <mergeCell ref="O55:Q55"/>
    <mergeCell ref="L55:N55"/>
    <mergeCell ref="I55:K55"/>
    <mergeCell ref="C34:E34"/>
    <mergeCell ref="F34:H34"/>
    <mergeCell ref="I34:K34"/>
    <mergeCell ref="C35:E35"/>
    <mergeCell ref="C132:D132"/>
    <mergeCell ref="H94:K94"/>
    <mergeCell ref="L94:O94"/>
    <mergeCell ref="B73:C73"/>
    <mergeCell ref="D73:G73"/>
    <mergeCell ref="B95:C95"/>
    <mergeCell ref="D95:G95"/>
    <mergeCell ref="H123:I123"/>
    <mergeCell ref="B94:C94"/>
    <mergeCell ref="D94:G94"/>
    <mergeCell ref="B98:C98"/>
    <mergeCell ref="B105:C105"/>
    <mergeCell ref="C131:D131"/>
    <mergeCell ref="C130:D130"/>
    <mergeCell ref="F130:G130"/>
    <mergeCell ref="O130:P130"/>
    <mergeCell ref="F129:G129"/>
    <mergeCell ref="I129:J129"/>
    <mergeCell ref="L130:M130"/>
    <mergeCell ref="H79:K79"/>
    <mergeCell ref="B102:C102"/>
    <mergeCell ref="B103:C103"/>
    <mergeCell ref="F120:G120"/>
    <mergeCell ref="J120:K120"/>
    <mergeCell ref="X137:Z137"/>
    <mergeCell ref="H134:K134"/>
    <mergeCell ref="P134:S134"/>
    <mergeCell ref="F136:G136"/>
    <mergeCell ref="H136:I136"/>
    <mergeCell ref="J136:K136"/>
    <mergeCell ref="L136:M136"/>
    <mergeCell ref="N136:O136"/>
    <mergeCell ref="P136:Q136"/>
    <mergeCell ref="R136:S136"/>
    <mergeCell ref="F137:G137"/>
    <mergeCell ref="H137:I137"/>
    <mergeCell ref="J137:K137"/>
    <mergeCell ref="L137:M137"/>
    <mergeCell ref="N137:O137"/>
    <mergeCell ref="P137:Q137"/>
    <mergeCell ref="R137:S137"/>
    <mergeCell ref="V137:W137"/>
    <mergeCell ref="T137:U137"/>
    <mergeCell ref="B134:F134"/>
    <mergeCell ref="V136:W136"/>
    <mergeCell ref="X136:Z136"/>
    <mergeCell ref="R123:S123"/>
    <mergeCell ref="H122:I122"/>
    <mergeCell ref="N120:O120"/>
    <mergeCell ref="L120:M120"/>
    <mergeCell ref="L121:M121"/>
    <mergeCell ref="P120:Q120"/>
    <mergeCell ref="P121:Q121"/>
    <mergeCell ref="T136:U136"/>
    <mergeCell ref="C129:D129"/>
    <mergeCell ref="L129:M129"/>
    <mergeCell ref="R132:S132"/>
    <mergeCell ref="U132:V132"/>
    <mergeCell ref="B125:C125"/>
    <mergeCell ref="F122:G122"/>
    <mergeCell ref="J122:K122"/>
    <mergeCell ref="L122:M122"/>
    <mergeCell ref="C118:C120"/>
    <mergeCell ref="F123:G123"/>
    <mergeCell ref="J123:K123"/>
    <mergeCell ref="D123:E123"/>
    <mergeCell ref="D121:E121"/>
    <mergeCell ref="D122:E122"/>
    <mergeCell ref="F121:G121"/>
    <mergeCell ref="D118:E120"/>
    <mergeCell ref="C23:E23"/>
    <mergeCell ref="F23:H23"/>
    <mergeCell ref="I23:K23"/>
    <mergeCell ref="L23:N23"/>
    <mergeCell ref="O23:Q23"/>
    <mergeCell ref="R23:T23"/>
    <mergeCell ref="D105:G105"/>
    <mergeCell ref="L39:N39"/>
    <mergeCell ref="L36:N36"/>
    <mergeCell ref="B97:C97"/>
    <mergeCell ref="B88:C88"/>
    <mergeCell ref="D88:G88"/>
    <mergeCell ref="H88:K88"/>
    <mergeCell ref="P73:V73"/>
    <mergeCell ref="P89:V89"/>
    <mergeCell ref="P90:S90"/>
    <mergeCell ref="B89:C89"/>
    <mergeCell ref="D89:G89"/>
    <mergeCell ref="H89:K89"/>
    <mergeCell ref="L89:O89"/>
    <mergeCell ref="L97:O97"/>
    <mergeCell ref="L96:O96"/>
    <mergeCell ref="F40:H40"/>
    <mergeCell ref="I40:K40"/>
    <mergeCell ref="H110:I110"/>
    <mergeCell ref="J110:K110"/>
    <mergeCell ref="F113:I113"/>
    <mergeCell ref="F110:G110"/>
    <mergeCell ref="F119:K119"/>
    <mergeCell ref="B96:C96"/>
    <mergeCell ref="C37:E37"/>
    <mergeCell ref="C36:E36"/>
    <mergeCell ref="F55:H55"/>
    <mergeCell ref="F36:H36"/>
    <mergeCell ref="I36:K36"/>
    <mergeCell ref="C54:E54"/>
    <mergeCell ref="H108:K108"/>
    <mergeCell ref="B66:C66"/>
    <mergeCell ref="D66:G66"/>
    <mergeCell ref="I54:K54"/>
    <mergeCell ref="F54:H54"/>
    <mergeCell ref="B64:C64"/>
    <mergeCell ref="D64:G64"/>
    <mergeCell ref="B63:C63"/>
    <mergeCell ref="D63:G63"/>
    <mergeCell ref="B104:C104"/>
    <mergeCell ref="D104:G104"/>
    <mergeCell ref="H65:K65"/>
    <mergeCell ref="AD40:AF40"/>
    <mergeCell ref="L123:M123"/>
    <mergeCell ref="T121:U121"/>
    <mergeCell ref="T122:U122"/>
    <mergeCell ref="T123:U123"/>
    <mergeCell ref="AF122:AG122"/>
    <mergeCell ref="AF123:AG123"/>
    <mergeCell ref="L98:O98"/>
    <mergeCell ref="L99:O99"/>
    <mergeCell ref="L100:O100"/>
    <mergeCell ref="L103:O103"/>
    <mergeCell ref="L101:O101"/>
    <mergeCell ref="U55:W55"/>
    <mergeCell ref="R55:T55"/>
    <mergeCell ref="P74:S74"/>
    <mergeCell ref="P106:S106"/>
    <mergeCell ref="L105:O105"/>
    <mergeCell ref="R54:T54"/>
    <mergeCell ref="O54:Q54"/>
    <mergeCell ref="L87:O87"/>
    <mergeCell ref="AA55:AC55"/>
    <mergeCell ref="AD55:AF55"/>
    <mergeCell ref="X54:Z54"/>
    <mergeCell ref="P105:V105"/>
    <mergeCell ref="L110:M110"/>
    <mergeCell ref="U23:W23"/>
    <mergeCell ref="X23:Z23"/>
    <mergeCell ref="AA23:AC23"/>
    <mergeCell ref="R40:T40"/>
    <mergeCell ref="U40:W40"/>
    <mergeCell ref="X40:Z40"/>
    <mergeCell ref="AA40:AC40"/>
    <mergeCell ref="L38:N38"/>
    <mergeCell ref="U35:W35"/>
    <mergeCell ref="R36:T36"/>
    <mergeCell ref="R39:T39"/>
    <mergeCell ref="U36:W36"/>
    <mergeCell ref="U34:W34"/>
    <mergeCell ref="O40:Q40"/>
    <mergeCell ref="U54:W54"/>
    <mergeCell ref="L40:N40"/>
    <mergeCell ref="L54:N54"/>
    <mergeCell ref="P108:S108"/>
    <mergeCell ref="L95:O95"/>
    <mergeCell ref="U37:W37"/>
    <mergeCell ref="U39:W39"/>
    <mergeCell ref="R38:T38"/>
    <mergeCell ref="U38:W38"/>
  </mergeCells>
  <phoneticPr fontId="2"/>
  <dataValidations count="1">
    <dataValidation type="whole" operator="equal" allowBlank="1" showInputMessage="1" showErrorMessage="1" error="キャンセルを押してください。" sqref="C24:AK24" xr:uid="{00000000-0002-0000-0000-000000000000}">
      <formula1>1</formula1>
    </dataValidation>
  </dataValidations>
  <pageMargins left="0.55000000000000004" right="0.2" top="0.2" bottom="0.2" header="7.0000000000000007E-2" footer="0.21"/>
  <pageSetup paperSize="9" scale="70" fitToHeight="0" orientation="landscape" r:id="rId1"/>
  <headerFooter alignWithMargins="0"/>
  <rowBreaks count="2" manualBreakCount="2">
    <brk id="57" max="16383" man="1"/>
    <brk id="106" max="3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税率一覧!$A$4:$A$10</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2"/>
  <sheetViews>
    <sheetView workbookViewId="0">
      <selection activeCell="J15" sqref="J15"/>
    </sheetView>
  </sheetViews>
  <sheetFormatPr defaultRowHeight="13.5" x14ac:dyDescent="0.15"/>
  <cols>
    <col min="1" max="1" width="5.25" style="87" bestFit="1" customWidth="1"/>
    <col min="2" max="16" width="9.625" style="87" customWidth="1"/>
    <col min="17" max="19" width="2.5" style="87" bestFit="1" customWidth="1"/>
    <col min="20" max="21" width="8.625" style="87" bestFit="1" customWidth="1"/>
    <col min="22" max="22" width="10.5" style="87" bestFit="1" customWidth="1"/>
    <col min="23" max="23" width="8.625" style="87" bestFit="1" customWidth="1"/>
    <col min="24" max="24" width="10.5" style="87" bestFit="1" customWidth="1"/>
    <col min="25" max="16384" width="9" style="87"/>
  </cols>
  <sheetData>
    <row r="1" spans="1:24" ht="14.25" thickBot="1" x14ac:dyDescent="0.2">
      <c r="A1" s="86"/>
      <c r="B1" s="271" t="s">
        <v>82</v>
      </c>
      <c r="C1" s="272"/>
      <c r="D1" s="272"/>
      <c r="E1" s="272"/>
      <c r="F1" s="272"/>
      <c r="G1" s="272"/>
      <c r="H1" s="272"/>
      <c r="I1" s="272"/>
      <c r="J1" s="272"/>
      <c r="K1" s="272"/>
      <c r="L1" s="272"/>
      <c r="M1" s="272"/>
      <c r="N1" s="272"/>
      <c r="O1" s="272"/>
      <c r="P1" s="273"/>
      <c r="Q1" s="271" t="s">
        <v>75</v>
      </c>
      <c r="R1" s="272"/>
      <c r="S1" s="272"/>
      <c r="T1" s="271" t="s">
        <v>81</v>
      </c>
      <c r="U1" s="272"/>
      <c r="V1" s="272"/>
      <c r="W1" s="272"/>
      <c r="X1" s="273"/>
    </row>
    <row r="2" spans="1:24" ht="21" customHeight="1" x14ac:dyDescent="0.15">
      <c r="A2" s="88"/>
      <c r="B2" s="268" t="s">
        <v>5</v>
      </c>
      <c r="C2" s="269"/>
      <c r="D2" s="269"/>
      <c r="E2" s="269"/>
      <c r="F2" s="270"/>
      <c r="G2" s="268" t="s">
        <v>84</v>
      </c>
      <c r="H2" s="269"/>
      <c r="I2" s="269"/>
      <c r="J2" s="269"/>
      <c r="K2" s="270"/>
      <c r="L2" s="268" t="s">
        <v>6</v>
      </c>
      <c r="M2" s="269"/>
      <c r="N2" s="269"/>
      <c r="O2" s="269"/>
      <c r="P2" s="270"/>
      <c r="Q2" s="276"/>
      <c r="R2" s="276"/>
      <c r="S2" s="276"/>
      <c r="T2" s="89" t="s">
        <v>78</v>
      </c>
      <c r="U2" s="274" t="s">
        <v>80</v>
      </c>
      <c r="V2" s="274"/>
      <c r="W2" s="274" t="s">
        <v>79</v>
      </c>
      <c r="X2" s="275"/>
    </row>
    <row r="3" spans="1:24" ht="21" customHeight="1" thickBot="1" x14ac:dyDescent="0.2">
      <c r="A3" s="90" t="s">
        <v>58</v>
      </c>
      <c r="B3" s="91" t="s">
        <v>7</v>
      </c>
      <c r="C3" s="92" t="s">
        <v>8</v>
      </c>
      <c r="D3" s="92" t="s">
        <v>61</v>
      </c>
      <c r="E3" s="92" t="s">
        <v>10</v>
      </c>
      <c r="F3" s="93" t="s">
        <v>83</v>
      </c>
      <c r="G3" s="91" t="s">
        <v>7</v>
      </c>
      <c r="H3" s="92" t="s">
        <v>8</v>
      </c>
      <c r="I3" s="92" t="s">
        <v>61</v>
      </c>
      <c r="J3" s="92" t="s">
        <v>10</v>
      </c>
      <c r="K3" s="93" t="s">
        <v>83</v>
      </c>
      <c r="L3" s="91" t="s">
        <v>7</v>
      </c>
      <c r="M3" s="92" t="s">
        <v>8</v>
      </c>
      <c r="N3" s="92" t="s">
        <v>61</v>
      </c>
      <c r="O3" s="92" t="s">
        <v>10</v>
      </c>
      <c r="P3" s="93" t="s">
        <v>83</v>
      </c>
      <c r="Q3" s="94" t="s">
        <v>72</v>
      </c>
      <c r="R3" s="95" t="s">
        <v>73</v>
      </c>
      <c r="S3" s="96" t="s">
        <v>74</v>
      </c>
      <c r="T3" s="91" t="s">
        <v>77</v>
      </c>
      <c r="U3" s="92" t="s">
        <v>77</v>
      </c>
      <c r="V3" s="92" t="s">
        <v>76</v>
      </c>
      <c r="W3" s="92" t="s">
        <v>77</v>
      </c>
      <c r="X3" s="93" t="s">
        <v>76</v>
      </c>
    </row>
    <row r="4" spans="1:24" ht="24.75" customHeight="1" x14ac:dyDescent="0.15">
      <c r="A4" s="97">
        <v>2</v>
      </c>
      <c r="B4" s="98">
        <v>5.6800000000000003E-2</v>
      </c>
      <c r="C4" s="1">
        <v>0</v>
      </c>
      <c r="D4" s="2">
        <v>23000</v>
      </c>
      <c r="E4" s="2">
        <v>17720</v>
      </c>
      <c r="F4" s="3">
        <v>630000</v>
      </c>
      <c r="G4" s="98">
        <v>2.2499999999999999E-2</v>
      </c>
      <c r="H4" s="1">
        <v>0</v>
      </c>
      <c r="I4" s="2">
        <v>9110</v>
      </c>
      <c r="J4" s="2">
        <v>7000</v>
      </c>
      <c r="K4" s="3">
        <v>190000</v>
      </c>
      <c r="L4" s="98">
        <v>1.6299999999999999E-2</v>
      </c>
      <c r="M4" s="1">
        <v>0</v>
      </c>
      <c r="N4" s="2">
        <v>9610</v>
      </c>
      <c r="O4" s="2">
        <v>5320</v>
      </c>
      <c r="P4" s="3">
        <v>170000</v>
      </c>
      <c r="Q4" s="99">
        <v>7</v>
      </c>
      <c r="R4" s="100">
        <v>5</v>
      </c>
      <c r="S4" s="101">
        <v>2</v>
      </c>
      <c r="T4" s="102">
        <v>330000</v>
      </c>
      <c r="U4" s="103">
        <v>330000</v>
      </c>
      <c r="V4" s="103">
        <v>285000</v>
      </c>
      <c r="W4" s="103">
        <v>330000</v>
      </c>
      <c r="X4" s="104">
        <v>520000</v>
      </c>
    </row>
    <row r="5" spans="1:24" ht="24.75" customHeight="1" x14ac:dyDescent="0.15">
      <c r="A5" s="145">
        <v>3</v>
      </c>
      <c r="B5" s="146">
        <v>5.8000000000000003E-2</v>
      </c>
      <c r="C5" s="147">
        <v>0</v>
      </c>
      <c r="D5" s="148">
        <v>22800</v>
      </c>
      <c r="E5" s="148">
        <v>17600</v>
      </c>
      <c r="F5" s="149">
        <v>630000</v>
      </c>
      <c r="G5" s="146">
        <v>2.3E-2</v>
      </c>
      <c r="H5" s="147">
        <v>0</v>
      </c>
      <c r="I5" s="148">
        <v>9000</v>
      </c>
      <c r="J5" s="148">
        <v>6900</v>
      </c>
      <c r="K5" s="149">
        <v>190000</v>
      </c>
      <c r="L5" s="146">
        <v>1.7999999999999999E-2</v>
      </c>
      <c r="M5" s="147">
        <v>0</v>
      </c>
      <c r="N5" s="148">
        <v>9800</v>
      </c>
      <c r="O5" s="148">
        <v>5500</v>
      </c>
      <c r="P5" s="149">
        <v>170000</v>
      </c>
      <c r="Q5" s="150">
        <v>7</v>
      </c>
      <c r="R5" s="95">
        <v>5</v>
      </c>
      <c r="S5" s="96">
        <v>2</v>
      </c>
      <c r="T5" s="151">
        <v>430000</v>
      </c>
      <c r="U5" s="152">
        <v>430000</v>
      </c>
      <c r="V5" s="152">
        <v>285000</v>
      </c>
      <c r="W5" s="152">
        <v>430000</v>
      </c>
      <c r="X5" s="153">
        <v>520000</v>
      </c>
    </row>
    <row r="6" spans="1:24" ht="24.75" customHeight="1" x14ac:dyDescent="0.15">
      <c r="A6" s="97">
        <v>4</v>
      </c>
      <c r="B6" s="98">
        <v>5.8000000000000003E-2</v>
      </c>
      <c r="C6" s="1">
        <v>0</v>
      </c>
      <c r="D6" s="2">
        <v>22800</v>
      </c>
      <c r="E6" s="2">
        <v>17600</v>
      </c>
      <c r="F6" s="3">
        <v>650000</v>
      </c>
      <c r="G6" s="98">
        <v>2.3E-2</v>
      </c>
      <c r="H6" s="1">
        <v>0</v>
      </c>
      <c r="I6" s="2">
        <v>9000</v>
      </c>
      <c r="J6" s="2">
        <v>6900</v>
      </c>
      <c r="K6" s="3">
        <v>200000</v>
      </c>
      <c r="L6" s="98">
        <v>1.7999999999999999E-2</v>
      </c>
      <c r="M6" s="1">
        <v>0</v>
      </c>
      <c r="N6" s="2">
        <v>9800</v>
      </c>
      <c r="O6" s="2">
        <v>5500</v>
      </c>
      <c r="P6" s="3">
        <v>170000</v>
      </c>
      <c r="Q6" s="99">
        <v>7</v>
      </c>
      <c r="R6" s="100">
        <v>5</v>
      </c>
      <c r="S6" s="101">
        <v>2</v>
      </c>
      <c r="T6" s="102">
        <v>430000</v>
      </c>
      <c r="U6" s="103">
        <v>430000</v>
      </c>
      <c r="V6" s="103">
        <v>285000</v>
      </c>
      <c r="W6" s="103">
        <v>430000</v>
      </c>
      <c r="X6" s="104">
        <v>520000</v>
      </c>
    </row>
    <row r="7" spans="1:24" ht="24.75" customHeight="1" x14ac:dyDescent="0.15">
      <c r="A7" s="168">
        <v>5</v>
      </c>
      <c r="B7" s="98">
        <v>5.8000000000000003E-2</v>
      </c>
      <c r="C7" s="1">
        <v>0</v>
      </c>
      <c r="D7" s="2">
        <v>22800</v>
      </c>
      <c r="E7" s="2">
        <v>17600</v>
      </c>
      <c r="F7" s="3">
        <v>650000</v>
      </c>
      <c r="G7" s="98">
        <v>2.3E-2</v>
      </c>
      <c r="H7" s="1">
        <v>0</v>
      </c>
      <c r="I7" s="2">
        <v>9000</v>
      </c>
      <c r="J7" s="2">
        <v>6900</v>
      </c>
      <c r="K7" s="3">
        <v>220000</v>
      </c>
      <c r="L7" s="98">
        <v>1.7999999999999999E-2</v>
      </c>
      <c r="M7" s="1">
        <v>0</v>
      </c>
      <c r="N7" s="2">
        <v>9800</v>
      </c>
      <c r="O7" s="2">
        <v>5500</v>
      </c>
      <c r="P7" s="3">
        <v>170000</v>
      </c>
      <c r="Q7" s="99">
        <v>7</v>
      </c>
      <c r="R7" s="100">
        <v>5</v>
      </c>
      <c r="S7" s="101">
        <v>2</v>
      </c>
      <c r="T7" s="102">
        <v>430000</v>
      </c>
      <c r="U7" s="103">
        <v>430000</v>
      </c>
      <c r="V7" s="169">
        <v>290000</v>
      </c>
      <c r="W7" s="103">
        <v>430000</v>
      </c>
      <c r="X7" s="170">
        <v>535000</v>
      </c>
    </row>
    <row r="8" spans="1:24" ht="24.75" customHeight="1" x14ac:dyDescent="0.15">
      <c r="A8" s="173">
        <v>6</v>
      </c>
      <c r="B8" s="98">
        <v>5.8000000000000003E-2</v>
      </c>
      <c r="C8" s="1">
        <v>0</v>
      </c>
      <c r="D8" s="2">
        <v>22800</v>
      </c>
      <c r="E8" s="2">
        <v>17600</v>
      </c>
      <c r="F8" s="3">
        <v>650000</v>
      </c>
      <c r="G8" s="98">
        <v>2.3E-2</v>
      </c>
      <c r="H8" s="1">
        <v>0</v>
      </c>
      <c r="I8" s="2">
        <v>9000</v>
      </c>
      <c r="J8" s="2">
        <v>6900</v>
      </c>
      <c r="K8" s="3">
        <v>240000</v>
      </c>
      <c r="L8" s="98">
        <v>1.7999999999999999E-2</v>
      </c>
      <c r="M8" s="1">
        <v>0</v>
      </c>
      <c r="N8" s="2">
        <v>9800</v>
      </c>
      <c r="O8" s="2">
        <v>5500</v>
      </c>
      <c r="P8" s="3">
        <v>170000</v>
      </c>
      <c r="Q8" s="99">
        <v>7</v>
      </c>
      <c r="R8" s="100">
        <v>5</v>
      </c>
      <c r="S8" s="101">
        <v>2</v>
      </c>
      <c r="T8" s="102">
        <v>430000</v>
      </c>
      <c r="U8" s="103">
        <v>430000</v>
      </c>
      <c r="V8" s="169">
        <v>295000</v>
      </c>
      <c r="W8" s="103">
        <v>430000</v>
      </c>
      <c r="X8" s="170">
        <v>545000</v>
      </c>
    </row>
    <row r="9" spans="1:24" ht="24.75" customHeight="1" x14ac:dyDescent="0.15">
      <c r="A9" s="171">
        <v>7</v>
      </c>
      <c r="B9" s="98">
        <v>5.8000000000000003E-2</v>
      </c>
      <c r="C9" s="1">
        <v>0</v>
      </c>
      <c r="D9" s="2">
        <v>22800</v>
      </c>
      <c r="E9" s="2">
        <v>17600</v>
      </c>
      <c r="F9" s="172">
        <v>660000</v>
      </c>
      <c r="G9" s="98">
        <v>2.3E-2</v>
      </c>
      <c r="H9" s="1">
        <v>0</v>
      </c>
      <c r="I9" s="2">
        <v>9000</v>
      </c>
      <c r="J9" s="2">
        <v>6900</v>
      </c>
      <c r="K9" s="172">
        <v>260000</v>
      </c>
      <c r="L9" s="98">
        <v>1.7999999999999999E-2</v>
      </c>
      <c r="M9" s="1">
        <v>0</v>
      </c>
      <c r="N9" s="2">
        <v>9800</v>
      </c>
      <c r="O9" s="2">
        <v>5500</v>
      </c>
      <c r="P9" s="3">
        <v>170000</v>
      </c>
      <c r="Q9" s="99">
        <v>7</v>
      </c>
      <c r="R9" s="100">
        <v>5</v>
      </c>
      <c r="S9" s="101">
        <v>2</v>
      </c>
      <c r="T9" s="102">
        <v>430000</v>
      </c>
      <c r="U9" s="103">
        <v>430000</v>
      </c>
      <c r="V9" s="169">
        <v>305000</v>
      </c>
      <c r="W9" s="103">
        <v>430000</v>
      </c>
      <c r="X9" s="170">
        <v>560000</v>
      </c>
    </row>
    <row r="10" spans="1:24" ht="24.75" customHeight="1" thickBot="1" x14ac:dyDescent="0.2">
      <c r="A10" s="160"/>
      <c r="B10" s="161"/>
      <c r="C10" s="162"/>
      <c r="D10" s="162"/>
      <c r="E10" s="162"/>
      <c r="F10" s="163"/>
      <c r="G10" s="161"/>
      <c r="H10" s="162"/>
      <c r="I10" s="162"/>
      <c r="J10" s="162"/>
      <c r="K10" s="163"/>
      <c r="L10" s="161"/>
      <c r="M10" s="162"/>
      <c r="N10" s="162"/>
      <c r="O10" s="162"/>
      <c r="P10" s="163"/>
      <c r="Q10" s="161"/>
      <c r="R10" s="162"/>
      <c r="S10" s="163"/>
      <c r="T10" s="161"/>
      <c r="U10" s="162"/>
      <c r="V10" s="162"/>
      <c r="W10" s="162"/>
      <c r="X10" s="164"/>
    </row>
    <row r="11" spans="1:24" ht="24.75" customHeight="1" x14ac:dyDescent="0.15"/>
    <row r="12" spans="1:24" ht="24.75" customHeight="1" x14ac:dyDescent="0.15"/>
    <row r="13" spans="1:24" ht="24.75" customHeight="1" x14ac:dyDescent="0.15">
      <c r="B13" s="105"/>
    </row>
    <row r="14" spans="1:24" ht="24.75" customHeight="1" x14ac:dyDescent="0.15"/>
    <row r="15" spans="1:24" ht="24.75" customHeight="1" x14ac:dyDescent="0.15"/>
    <row r="16" spans="1:24" ht="24.75" customHeight="1" x14ac:dyDescent="0.15"/>
    <row r="17" spans="2:2" ht="24.75" customHeight="1" x14ac:dyDescent="0.15"/>
    <row r="22" spans="2:2" x14ac:dyDescent="0.15">
      <c r="B22" s="105"/>
    </row>
  </sheetData>
  <sheetProtection algorithmName="SHA-512" hashValue="npANeE+ed6XOCDXXtV1rxHJFWYef8/5IhWD2up5TBNgNShKXmWJailsYmDAcrx5fM8pM7CQVletBVCYPPwX6KA==" saltValue="VepTSkBjpzbA5fpTpIqg4g==" spinCount="100000" sheet="1" objects="1" scenarios="1"/>
  <mergeCells count="8">
    <mergeCell ref="L2:P2"/>
    <mergeCell ref="B1:P1"/>
    <mergeCell ref="T1:X1"/>
    <mergeCell ref="W2:X2"/>
    <mergeCell ref="Q1:S2"/>
    <mergeCell ref="U2:V2"/>
    <mergeCell ref="B2:F2"/>
    <mergeCell ref="G2:K2"/>
  </mergeCells>
  <phoneticPr fontId="2"/>
  <pageMargins left="0.75" right="0.75" top="1" bottom="1" header="0.51200000000000001" footer="0.51200000000000001"/>
  <pageSetup paperSize="9" orientation="portrait" verticalDpi="18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試算</vt:lpstr>
      <vt:lpstr>税率一覧</vt:lpstr>
      <vt:lpstr>試算!Print_Area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2023-04-26T04:36:40Z</cp:lastPrinted>
  <dcterms:created xsi:type="dcterms:W3CDTF">2003-11-10T08:05:56Z</dcterms:created>
  <dcterms:modified xsi:type="dcterms:W3CDTF">2025-05-13T05:53:28Z</dcterms:modified>
</cp:coreProperties>
</file>